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8855" windowHeight="7875" activeTab="1"/>
  </bookViews>
  <sheets>
    <sheet name="по выкупам" sheetId="1" r:id="rId1"/>
    <sheet name="по наименованиям" sheetId="2" r:id="rId2"/>
  </sheets>
  <definedNames/>
  <calcPr fullCalcOnLoad="1" refMode="R1C1"/>
</workbook>
</file>

<file path=xl/sharedStrings.xml><?xml version="1.0" encoding="utf-8"?>
<sst xmlns="http://schemas.openxmlformats.org/spreadsheetml/2006/main" count="134" uniqueCount="52">
  <si>
    <t>шампунь cool orange, 400мл</t>
  </si>
  <si>
    <t>http://global.rakuten.com/en/store/bibi7/item/le_co_sh1600/</t>
  </si>
  <si>
    <t>Дорогая Юлия</t>
  </si>
  <si>
    <t>маска cool orange, 200мл</t>
  </si>
  <si>
    <t>http://global.rakuten.com/en/store/bibi7/item/le_co_tr1000/</t>
  </si>
  <si>
    <t>Маска Proedit Bounce Fit Treatment, 1000мл</t>
  </si>
  <si>
    <t>http://global.rakuten.com/en/store/bibi7/item/le_ca_bo_tr1000/?s-id=borderless_browsehist_en</t>
  </si>
  <si>
    <t>http://global.rakuten.com/en/store/ovrtk/item/le-proe-cwt-bf-1000/</t>
  </si>
  <si>
    <t>Маска Proedit Bounce Fit Treatment, 500мл</t>
  </si>
  <si>
    <t>Маска Proedit Bounce Fit+ Treatment, 1000 мл</t>
  </si>
  <si>
    <t>http://global.rakuten.com/en/store/bibi7/item/le_ca_bp_tr1000/?s-id=borderless_browsehist_en</t>
  </si>
  <si>
    <t>http://global.rakuten.com/en/store/ovrtk/item/le-proe-cwt-bfp-1000/</t>
  </si>
  <si>
    <t>мусс волюмактив керастаз</t>
  </si>
  <si>
    <t>http://global.rakuten.com/en/store/bibi7/item/ke_re_no144/?s-id=borderless_browsehist_en</t>
  </si>
  <si>
    <t>шампунь 1000 мл хром риш керастаз</t>
  </si>
  <si>
    <t>http://global.rakuten.com/en/store/bibi7/item/ke_rf_sh1000/?s-id=borderless_browsehist_02_en</t>
  </si>
  <si>
    <t>http://global.rakuten.com/en/store/ovrtk/item/le-t_sm_2-150/</t>
  </si>
  <si>
    <t>http://global.rakuten.com/en/store/ovrtk/item/le-t_sm_4-150/</t>
  </si>
  <si>
    <t>http://global.rakuten.com/en/store/ovrtk/item/le-t_tw_0-200/</t>
  </si>
  <si>
    <t>http://global.rakuten.com/en/store/ovrtk/item/lebel_iau-relaxment-sh_1000/</t>
  </si>
  <si>
    <t>расслабляющий шампунь IAU лебель, 250мл</t>
  </si>
  <si>
    <t>http://global.rakuten.com/en/store/ovrtk/item/le-t_tc_0-95/</t>
  </si>
  <si>
    <t>http://global.rakuten.com/en/store/ovrtk/item/le-proe-cwt-bfp-1000/?s-id=borderless_browsehist_02_en</t>
  </si>
  <si>
    <t>Маска Proedit Soft Fit + Treatment, 250мл</t>
  </si>
  <si>
    <t>сдано</t>
  </si>
  <si>
    <t>к оплате</t>
  </si>
  <si>
    <t>цена, йен</t>
  </si>
  <si>
    <t>цена с орг</t>
  </si>
  <si>
    <t>цена, руб</t>
  </si>
  <si>
    <t>вес, кг</t>
  </si>
  <si>
    <t>транспортные из расчета 600р/кг</t>
  </si>
  <si>
    <t>лебель для горячей укладки, №2, 0,2 кг</t>
  </si>
  <si>
    <t>лебель для горячей укладки, №4, 0,2 кг</t>
  </si>
  <si>
    <t>Trie Tuner Water 0 Шёлковая вуаль, лебель, 0,2кг</t>
  </si>
  <si>
    <t>LebeL -Trie, крем, 0,1 кг</t>
  </si>
  <si>
    <t>кол-во</t>
  </si>
  <si>
    <t>4.12 (1)</t>
  </si>
  <si>
    <t>4.12 (2)</t>
  </si>
  <si>
    <t>итого</t>
  </si>
  <si>
    <t>сумма, руб</t>
  </si>
  <si>
    <t>Марина Влади</t>
  </si>
  <si>
    <t>vichenk@</t>
  </si>
  <si>
    <t>НастюшаСолнышко</t>
  </si>
  <si>
    <t>Михрютка</t>
  </si>
  <si>
    <t>елена 7</t>
  </si>
  <si>
    <t>_Бабочка_</t>
  </si>
  <si>
    <t>Tatituska</t>
  </si>
  <si>
    <t>svechkar.s</t>
  </si>
  <si>
    <t>sibir_veterok</t>
  </si>
  <si>
    <t>плайя</t>
  </si>
  <si>
    <t xml:space="preserve">_Бабочка_ </t>
  </si>
  <si>
    <t>Баланс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</si>
</sst>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;@"/>
    <numFmt numFmtId="165" formatCode="0.0"/>
    <numFmt numFmtId="166" formatCode="0.000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0"/>
    </font>
    <font>
      <b/>
      <sz val="1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39" fillId="0" borderId="0" xfId="0" applyFont="1" applyFill="1" applyAlignment="1">
      <alignment wrapText="1"/>
    </xf>
    <xf numFmtId="0" fontId="0" fillId="0" borderId="10" xfId="0" applyFill="1" applyBorder="1" applyAlignment="1">
      <alignment wrapText="1"/>
    </xf>
    <xf numFmtId="0" fontId="3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165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1" fontId="39" fillId="0" borderId="10" xfId="0" applyNumberFormat="1" applyFont="1" applyFill="1" applyBorder="1" applyAlignment="1">
      <alignment horizontal="center" wrapText="1"/>
    </xf>
    <xf numFmtId="165" fontId="0" fillId="0" borderId="10" xfId="0" applyNumberFormat="1" applyFill="1" applyBorder="1" applyAlignment="1">
      <alignment horizontal="center"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3" fontId="39" fillId="0" borderId="10" xfId="0" applyNumberFormat="1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 wrapText="1"/>
    </xf>
    <xf numFmtId="16" fontId="39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left" wrapText="1"/>
    </xf>
    <xf numFmtId="0" fontId="39" fillId="0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65" fontId="39" fillId="0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4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ill="1" applyBorder="1" applyAlignment="1">
      <alignment horizontal="center" vertical="top" wrapText="1"/>
    </xf>
    <xf numFmtId="165" fontId="0" fillId="0" borderId="10" xfId="0" applyNumberForma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3" fontId="41" fillId="0" borderId="1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1" fontId="41" fillId="0" borderId="10" xfId="0" applyNumberFormat="1" applyFont="1" applyFill="1" applyBorder="1" applyAlignment="1">
      <alignment horizontal="center" vertical="top" wrapText="1"/>
    </xf>
    <xf numFmtId="0" fontId="41" fillId="13" borderId="10" xfId="0" applyFont="1" applyFill="1" applyBorder="1" applyAlignment="1">
      <alignment vertical="top" wrapText="1"/>
    </xf>
    <xf numFmtId="0" fontId="0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horizontal="center" vertical="top" wrapText="1"/>
    </xf>
    <xf numFmtId="3" fontId="0" fillId="13" borderId="10" xfId="0" applyNumberFormat="1" applyFill="1" applyBorder="1" applyAlignment="1">
      <alignment horizontal="center" vertical="top" wrapText="1"/>
    </xf>
    <xf numFmtId="165" fontId="0" fillId="13" borderId="10" xfId="0" applyNumberFormat="1" applyFill="1" applyBorder="1" applyAlignment="1">
      <alignment horizontal="center" vertical="top" wrapText="1"/>
    </xf>
    <xf numFmtId="0" fontId="0" fillId="13" borderId="0" xfId="0" applyFill="1" applyAlignment="1">
      <alignment vertical="top" wrapText="1"/>
    </xf>
    <xf numFmtId="0" fontId="0" fillId="13" borderId="10" xfId="0" applyFill="1" applyBorder="1" applyAlignment="1">
      <alignment vertical="top" wrapText="1"/>
    </xf>
    <xf numFmtId="0" fontId="41" fillId="13" borderId="10" xfId="0" applyFont="1" applyFill="1" applyBorder="1" applyAlignment="1">
      <alignment horizontal="center" vertical="top" wrapText="1"/>
    </xf>
    <xf numFmtId="3" fontId="41" fillId="13" borderId="10" xfId="0" applyNumberFormat="1" applyFont="1" applyFill="1" applyBorder="1" applyAlignment="1">
      <alignment horizontal="center" vertical="top" wrapText="1"/>
    </xf>
    <xf numFmtId="1" fontId="41" fillId="13" borderId="10" xfId="0" applyNumberFormat="1" applyFont="1" applyFill="1" applyBorder="1" applyAlignment="1">
      <alignment horizontal="center" vertical="top" wrapText="1"/>
    </xf>
    <xf numFmtId="0" fontId="41" fillId="13" borderId="0" xfId="0" applyFont="1" applyFill="1" applyAlignment="1">
      <alignment vertical="top" wrapText="1"/>
    </xf>
    <xf numFmtId="0" fontId="39" fillId="13" borderId="10" xfId="0" applyFont="1" applyFill="1" applyBorder="1" applyAlignment="1">
      <alignment horizontal="center" vertical="top" wrapText="1"/>
    </xf>
    <xf numFmtId="0" fontId="39" fillId="13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L5" sqref="L5"/>
    </sheetView>
  </sheetViews>
  <sheetFormatPr defaultColWidth="17.140625" defaultRowHeight="12.75"/>
  <cols>
    <col min="1" max="1" width="17.140625" style="1" customWidth="1"/>
    <col min="2" max="2" width="35.57421875" style="1" customWidth="1"/>
    <col min="3" max="3" width="80.7109375" style="1" hidden="1" customWidth="1"/>
    <col min="4" max="10" width="9.8515625" style="2" customWidth="1"/>
    <col min="11" max="11" width="10.421875" style="2" customWidth="1"/>
    <col min="12" max="16384" width="17.140625" style="1" customWidth="1"/>
  </cols>
  <sheetData>
    <row r="1" spans="1:11" ht="51">
      <c r="A1" s="4"/>
      <c r="B1" s="4"/>
      <c r="C1" s="4"/>
      <c r="D1" s="5" t="s">
        <v>26</v>
      </c>
      <c r="E1" s="6" t="s">
        <v>35</v>
      </c>
      <c r="F1" s="5" t="s">
        <v>27</v>
      </c>
      <c r="G1" s="5" t="s">
        <v>28</v>
      </c>
      <c r="H1" s="5" t="s">
        <v>29</v>
      </c>
      <c r="I1" s="5" t="s">
        <v>30</v>
      </c>
      <c r="J1" s="5" t="s">
        <v>25</v>
      </c>
      <c r="K1" s="5" t="s">
        <v>24</v>
      </c>
    </row>
    <row r="2" spans="1:11" ht="12.75">
      <c r="A2" s="24" t="s">
        <v>38</v>
      </c>
      <c r="B2" s="4"/>
      <c r="C2" s="4"/>
      <c r="D2" s="25">
        <f>D3+D9+D11+D17+D21</f>
        <v>25978.15</v>
      </c>
      <c r="E2" s="25">
        <f aca="true" t="shared" si="0" ref="E2:K2">E3+E9+E11+E17+E21</f>
        <v>15</v>
      </c>
      <c r="F2" s="25">
        <f t="shared" si="0"/>
        <v>28575.965000000004</v>
      </c>
      <c r="G2" s="25">
        <f t="shared" si="0"/>
        <v>9430.068449999999</v>
      </c>
      <c r="H2" s="25">
        <f t="shared" si="0"/>
        <v>7.5</v>
      </c>
      <c r="I2" s="25">
        <f t="shared" si="0"/>
        <v>4500</v>
      </c>
      <c r="J2" s="25">
        <f t="shared" si="0"/>
        <v>13930.068449999999</v>
      </c>
      <c r="K2" s="25">
        <f t="shared" si="0"/>
        <v>0</v>
      </c>
    </row>
    <row r="3" spans="1:11" s="3" customFormat="1" ht="12.75">
      <c r="A3" s="7" t="s">
        <v>36</v>
      </c>
      <c r="B3" s="7"/>
      <c r="C3" s="7"/>
      <c r="D3" s="8">
        <f>SUM(D4:D8)</f>
        <v>12083.4</v>
      </c>
      <c r="E3" s="8">
        <f aca="true" t="shared" si="1" ref="E3:J3">SUM(E4:E8)</f>
        <v>5</v>
      </c>
      <c r="F3" s="8">
        <f t="shared" si="1"/>
        <v>13291.740000000002</v>
      </c>
      <c r="G3" s="8">
        <f t="shared" si="1"/>
        <v>4386.2742</v>
      </c>
      <c r="H3" s="9">
        <f t="shared" si="1"/>
        <v>3.4000000000000004</v>
      </c>
      <c r="I3" s="9">
        <f t="shared" si="1"/>
        <v>2040</v>
      </c>
      <c r="J3" s="10">
        <f t="shared" si="1"/>
        <v>6426.2742</v>
      </c>
      <c r="K3" s="9"/>
    </row>
    <row r="4" spans="1:11" ht="12.75">
      <c r="A4" s="4" t="s">
        <v>2</v>
      </c>
      <c r="B4" s="26" t="s">
        <v>3</v>
      </c>
      <c r="C4" s="4" t="s">
        <v>4</v>
      </c>
      <c r="D4" s="6">
        <f>2822/5</f>
        <v>564.4</v>
      </c>
      <c r="E4" s="6">
        <v>1</v>
      </c>
      <c r="F4" s="6">
        <f>D4*1.1</f>
        <v>620.84</v>
      </c>
      <c r="G4" s="6">
        <f>F4*0.33</f>
        <v>204.87720000000002</v>
      </c>
      <c r="H4" s="6">
        <v>0.2</v>
      </c>
      <c r="I4" s="6">
        <f>H4*600</f>
        <v>120</v>
      </c>
      <c r="J4" s="11">
        <f>G4+I4</f>
        <v>324.8772</v>
      </c>
      <c r="K4" s="6"/>
    </row>
    <row r="5" spans="1:11" ht="25.5">
      <c r="A5" s="4" t="s">
        <v>2</v>
      </c>
      <c r="B5" s="26" t="s">
        <v>5</v>
      </c>
      <c r="C5" s="4" t="s">
        <v>6</v>
      </c>
      <c r="D5" s="6">
        <v>2877</v>
      </c>
      <c r="E5" s="6">
        <v>1</v>
      </c>
      <c r="F5" s="6">
        <f>D5*1.1</f>
        <v>3164.7000000000003</v>
      </c>
      <c r="G5" s="6">
        <f>F5*0.33</f>
        <v>1044.351</v>
      </c>
      <c r="H5" s="6">
        <v>1</v>
      </c>
      <c r="I5" s="6">
        <f>H5*600</f>
        <v>600</v>
      </c>
      <c r="J5" s="11">
        <f>G5+I5</f>
        <v>1644.351</v>
      </c>
      <c r="K5" s="6"/>
    </row>
    <row r="6" spans="1:11" ht="25.5">
      <c r="A6" s="4" t="s">
        <v>2</v>
      </c>
      <c r="B6" s="26" t="s">
        <v>9</v>
      </c>
      <c r="C6" s="4" t="s">
        <v>10</v>
      </c>
      <c r="D6" s="6">
        <v>2906</v>
      </c>
      <c r="E6" s="6">
        <v>1</v>
      </c>
      <c r="F6" s="6">
        <f>D6*1.1</f>
        <v>3196.6000000000004</v>
      </c>
      <c r="G6" s="6">
        <f>F6*0.33</f>
        <v>1054.8780000000002</v>
      </c>
      <c r="H6" s="6">
        <v>1</v>
      </c>
      <c r="I6" s="6">
        <f>H6*600</f>
        <v>600</v>
      </c>
      <c r="J6" s="11">
        <f>G6+I6</f>
        <v>1654.8780000000002</v>
      </c>
      <c r="K6" s="6"/>
    </row>
    <row r="7" spans="1:11" ht="12.75">
      <c r="A7" s="12" t="s">
        <v>2</v>
      </c>
      <c r="B7" s="12" t="s">
        <v>12</v>
      </c>
      <c r="C7" s="12" t="s">
        <v>13</v>
      </c>
      <c r="D7" s="13">
        <v>1535</v>
      </c>
      <c r="E7" s="14">
        <v>1</v>
      </c>
      <c r="F7" s="6">
        <f>D7*1.1</f>
        <v>1688.5000000000002</v>
      </c>
      <c r="G7" s="6">
        <f>F7*0.33</f>
        <v>557.2050000000002</v>
      </c>
      <c r="H7" s="6">
        <v>0.2</v>
      </c>
      <c r="I7" s="6">
        <f>H7*600</f>
        <v>120</v>
      </c>
      <c r="J7" s="11">
        <f>G7+I7</f>
        <v>677.2050000000002</v>
      </c>
      <c r="K7" s="6"/>
    </row>
    <row r="8" spans="1:11" ht="26.25" customHeight="1">
      <c r="A8" s="4" t="s">
        <v>2</v>
      </c>
      <c r="B8" s="4" t="s">
        <v>14</v>
      </c>
      <c r="C8" s="4" t="s">
        <v>15</v>
      </c>
      <c r="D8" s="6">
        <v>4201</v>
      </c>
      <c r="E8" s="6">
        <v>1</v>
      </c>
      <c r="F8" s="6">
        <f>D8*1.1</f>
        <v>4621.1</v>
      </c>
      <c r="G8" s="6">
        <f>F8*0.33</f>
        <v>1524.9630000000002</v>
      </c>
      <c r="H8" s="6">
        <v>1</v>
      </c>
      <c r="I8" s="6">
        <f>H8*600</f>
        <v>600</v>
      </c>
      <c r="J8" s="11">
        <f>G8+I8</f>
        <v>2124.963</v>
      </c>
      <c r="K8" s="6"/>
    </row>
    <row r="9" spans="1:11" s="3" customFormat="1" ht="12.75">
      <c r="A9" s="7" t="s">
        <v>37</v>
      </c>
      <c r="B9" s="7"/>
      <c r="C9" s="7"/>
      <c r="D9" s="15">
        <f>D10</f>
        <v>722.5</v>
      </c>
      <c r="E9" s="15">
        <f aca="true" t="shared" si="2" ref="E9:J9">E10</f>
        <v>1</v>
      </c>
      <c r="F9" s="15">
        <f t="shared" si="2"/>
        <v>794.7500000000001</v>
      </c>
      <c r="G9" s="15">
        <f t="shared" si="2"/>
        <v>262.26750000000004</v>
      </c>
      <c r="H9" s="15">
        <f t="shared" si="2"/>
        <v>0.4</v>
      </c>
      <c r="I9" s="15">
        <f t="shared" si="2"/>
        <v>240</v>
      </c>
      <c r="J9" s="15">
        <f t="shared" si="2"/>
        <v>502.26750000000004</v>
      </c>
      <c r="K9" s="9"/>
    </row>
    <row r="10" spans="1:11" ht="12.75">
      <c r="A10" s="4" t="s">
        <v>2</v>
      </c>
      <c r="B10" s="26" t="s">
        <v>0</v>
      </c>
      <c r="C10" s="4" t="s">
        <v>1</v>
      </c>
      <c r="D10" s="16">
        <f>2890/4</f>
        <v>722.5</v>
      </c>
      <c r="E10" s="6">
        <v>1</v>
      </c>
      <c r="F10" s="16">
        <f>D10*1.1</f>
        <v>794.7500000000001</v>
      </c>
      <c r="G10" s="16">
        <f aca="true" t="shared" si="3" ref="G10:G22">F10*0.33</f>
        <v>262.26750000000004</v>
      </c>
      <c r="H10" s="6">
        <f>0.4</f>
        <v>0.4</v>
      </c>
      <c r="I10" s="16">
        <f aca="true" t="shared" si="4" ref="I10:I22">H10*600</f>
        <v>240</v>
      </c>
      <c r="J10" s="16">
        <f>G10+I10</f>
        <v>502.26750000000004</v>
      </c>
      <c r="K10" s="6"/>
    </row>
    <row r="11" spans="1:11" ht="12.75">
      <c r="A11" s="17">
        <v>41978</v>
      </c>
      <c r="B11" s="4"/>
      <c r="C11" s="4"/>
      <c r="D11" s="10">
        <f>SUM(D12:D16)</f>
        <v>6751</v>
      </c>
      <c r="E11" s="10">
        <f aca="true" t="shared" si="5" ref="E11:J11">SUM(E12:E16)</f>
        <v>5</v>
      </c>
      <c r="F11" s="10">
        <f t="shared" si="5"/>
        <v>7426.1</v>
      </c>
      <c r="G11" s="10">
        <f t="shared" si="5"/>
        <v>2450.6130000000003</v>
      </c>
      <c r="H11" s="10">
        <f t="shared" si="5"/>
        <v>1.8499999999999999</v>
      </c>
      <c r="I11" s="10">
        <f t="shared" si="5"/>
        <v>1110</v>
      </c>
      <c r="J11" s="10">
        <f t="shared" si="5"/>
        <v>3560.6130000000003</v>
      </c>
      <c r="K11" s="6"/>
    </row>
    <row r="12" spans="1:11" ht="25.5">
      <c r="A12" s="18" t="s">
        <v>2</v>
      </c>
      <c r="B12" s="18" t="s">
        <v>9</v>
      </c>
      <c r="C12" s="18" t="s">
        <v>11</v>
      </c>
      <c r="D12" s="19">
        <v>2995</v>
      </c>
      <c r="E12" s="19">
        <v>1</v>
      </c>
      <c r="F12" s="16">
        <f>D12*1.1</f>
        <v>3294.5000000000005</v>
      </c>
      <c r="G12" s="16">
        <f t="shared" si="3"/>
        <v>1087.1850000000002</v>
      </c>
      <c r="H12" s="6">
        <v>1</v>
      </c>
      <c r="I12" s="16">
        <f t="shared" si="4"/>
        <v>600</v>
      </c>
      <c r="J12" s="16">
        <f>G12+I12</f>
        <v>1687.1850000000002</v>
      </c>
      <c r="K12" s="6"/>
    </row>
    <row r="13" spans="1:11" ht="25.5">
      <c r="A13" s="4" t="s">
        <v>2</v>
      </c>
      <c r="B13" s="26" t="s">
        <v>31</v>
      </c>
      <c r="C13" s="4" t="s">
        <v>16</v>
      </c>
      <c r="D13" s="6">
        <v>1021</v>
      </c>
      <c r="E13" s="6">
        <v>1</v>
      </c>
      <c r="F13" s="16">
        <f>D13*1.1</f>
        <v>1123.1000000000001</v>
      </c>
      <c r="G13" s="16">
        <f t="shared" si="3"/>
        <v>370.62300000000005</v>
      </c>
      <c r="H13" s="6">
        <v>0.2</v>
      </c>
      <c r="I13" s="16">
        <f t="shared" si="4"/>
        <v>120</v>
      </c>
      <c r="J13" s="16">
        <f>G13+I13</f>
        <v>490.62300000000005</v>
      </c>
      <c r="K13" s="6"/>
    </row>
    <row r="14" spans="1:11" ht="25.5">
      <c r="A14" s="4" t="s">
        <v>2</v>
      </c>
      <c r="B14" s="26" t="s">
        <v>32</v>
      </c>
      <c r="C14" s="4" t="s">
        <v>17</v>
      </c>
      <c r="D14" s="6">
        <v>972</v>
      </c>
      <c r="E14" s="6">
        <v>1</v>
      </c>
      <c r="F14" s="16">
        <f>D14*1.1</f>
        <v>1069.2</v>
      </c>
      <c r="G14" s="16">
        <f t="shared" si="3"/>
        <v>352.836</v>
      </c>
      <c r="H14" s="6">
        <v>0.2</v>
      </c>
      <c r="I14" s="16">
        <f t="shared" si="4"/>
        <v>120</v>
      </c>
      <c r="J14" s="16">
        <f>G14+I14</f>
        <v>472.836</v>
      </c>
      <c r="K14" s="6"/>
    </row>
    <row r="15" spans="1:11" ht="25.5">
      <c r="A15" s="4" t="s">
        <v>2</v>
      </c>
      <c r="B15" s="26" t="s">
        <v>33</v>
      </c>
      <c r="C15" s="4" t="s">
        <v>18</v>
      </c>
      <c r="D15" s="6">
        <v>1007</v>
      </c>
      <c r="E15" s="6">
        <v>1</v>
      </c>
      <c r="F15" s="16">
        <f>D15*1.1</f>
        <v>1107.7</v>
      </c>
      <c r="G15" s="16">
        <f t="shared" si="3"/>
        <v>365.54100000000005</v>
      </c>
      <c r="H15" s="6">
        <v>0.2</v>
      </c>
      <c r="I15" s="16">
        <f t="shared" si="4"/>
        <v>120</v>
      </c>
      <c r="J15" s="16">
        <f>G15+I15</f>
        <v>485.54100000000005</v>
      </c>
      <c r="K15" s="6"/>
    </row>
    <row r="16" spans="1:11" ht="25.5">
      <c r="A16" s="18" t="s">
        <v>2</v>
      </c>
      <c r="B16" s="26" t="s">
        <v>20</v>
      </c>
      <c r="C16" s="4" t="s">
        <v>19</v>
      </c>
      <c r="D16" s="6">
        <f>3024/4</f>
        <v>756</v>
      </c>
      <c r="E16" s="6">
        <v>1</v>
      </c>
      <c r="F16" s="16">
        <f>D16*1.1</f>
        <v>831.6</v>
      </c>
      <c r="G16" s="16">
        <f t="shared" si="3"/>
        <v>274.428</v>
      </c>
      <c r="H16" s="6">
        <v>0.25</v>
      </c>
      <c r="I16" s="16">
        <f t="shared" si="4"/>
        <v>150</v>
      </c>
      <c r="J16" s="16">
        <f>G16+I16</f>
        <v>424.428</v>
      </c>
      <c r="K16" s="6"/>
    </row>
    <row r="17" spans="1:11" s="20" customFormat="1" ht="12.75">
      <c r="A17" s="17">
        <v>41983</v>
      </c>
      <c r="B17" s="21"/>
      <c r="C17" s="21"/>
      <c r="D17" s="10">
        <f>SUM(D18:D20)</f>
        <v>5672.5</v>
      </c>
      <c r="E17" s="10">
        <f aca="true" t="shared" si="6" ref="E17:J17">SUM(E18:E20)</f>
        <v>3</v>
      </c>
      <c r="F17" s="10">
        <f t="shared" si="6"/>
        <v>6239.750000000001</v>
      </c>
      <c r="G17" s="10">
        <f t="shared" si="6"/>
        <v>2059.1175000000003</v>
      </c>
      <c r="H17" s="10">
        <f t="shared" si="6"/>
        <v>1.6</v>
      </c>
      <c r="I17" s="10">
        <f t="shared" si="6"/>
        <v>960</v>
      </c>
      <c r="J17" s="10">
        <f t="shared" si="6"/>
        <v>3019.1175000000003</v>
      </c>
      <c r="K17" s="9"/>
    </row>
    <row r="18" spans="1:11" ht="25.5">
      <c r="A18" s="22" t="s">
        <v>2</v>
      </c>
      <c r="B18" s="22" t="s">
        <v>5</v>
      </c>
      <c r="C18" s="22" t="s">
        <v>7</v>
      </c>
      <c r="D18" s="23">
        <v>2995</v>
      </c>
      <c r="E18" s="23">
        <v>1</v>
      </c>
      <c r="F18" s="16">
        <f>D18*1.1</f>
        <v>3294.5000000000005</v>
      </c>
      <c r="G18" s="16">
        <f t="shared" si="3"/>
        <v>1087.1850000000002</v>
      </c>
      <c r="H18" s="6">
        <v>1</v>
      </c>
      <c r="I18" s="16">
        <f t="shared" si="4"/>
        <v>600</v>
      </c>
      <c r="J18" s="16">
        <f>G18+I18</f>
        <v>1687.1850000000002</v>
      </c>
      <c r="K18" s="6"/>
    </row>
    <row r="19" spans="1:11" ht="25.5">
      <c r="A19" s="22" t="s">
        <v>2</v>
      </c>
      <c r="B19" s="26" t="s">
        <v>8</v>
      </c>
      <c r="C19" s="22" t="s">
        <v>7</v>
      </c>
      <c r="D19" s="23">
        <f>2995/2</f>
        <v>1497.5</v>
      </c>
      <c r="E19" s="23">
        <v>1</v>
      </c>
      <c r="F19" s="16">
        <f>D19*1.1</f>
        <v>1647.2500000000002</v>
      </c>
      <c r="G19" s="16">
        <f t="shared" si="3"/>
        <v>543.5925000000001</v>
      </c>
      <c r="H19" s="6">
        <v>0.5</v>
      </c>
      <c r="I19" s="16">
        <f t="shared" si="4"/>
        <v>300</v>
      </c>
      <c r="J19" s="16">
        <f>G19+I19</f>
        <v>843.5925000000001</v>
      </c>
      <c r="K19" s="6"/>
    </row>
    <row r="20" spans="1:11" ht="12.75">
      <c r="A20" s="22" t="s">
        <v>2</v>
      </c>
      <c r="B20" s="26" t="s">
        <v>34</v>
      </c>
      <c r="C20" s="22" t="s">
        <v>21</v>
      </c>
      <c r="D20" s="23">
        <v>1180</v>
      </c>
      <c r="E20" s="23">
        <v>1</v>
      </c>
      <c r="F20" s="16">
        <f>D20*1.1</f>
        <v>1298</v>
      </c>
      <c r="G20" s="16">
        <f t="shared" si="3"/>
        <v>428.34000000000003</v>
      </c>
      <c r="H20" s="6">
        <v>0.1</v>
      </c>
      <c r="I20" s="16">
        <f t="shared" si="4"/>
        <v>60</v>
      </c>
      <c r="J20" s="16">
        <f>G20+I20</f>
        <v>488.34000000000003</v>
      </c>
      <c r="K20" s="6"/>
    </row>
    <row r="21" spans="1:11" ht="12.75">
      <c r="A21" s="17">
        <v>41985</v>
      </c>
      <c r="B21" s="4"/>
      <c r="C21" s="4"/>
      <c r="D21" s="15">
        <f aca="true" t="shared" si="7" ref="D21:J21">D22</f>
        <v>748.75</v>
      </c>
      <c r="E21" s="15">
        <f t="shared" si="7"/>
        <v>1</v>
      </c>
      <c r="F21" s="15">
        <f t="shared" si="7"/>
        <v>823.6250000000001</v>
      </c>
      <c r="G21" s="15">
        <f t="shared" si="7"/>
        <v>271.79625000000004</v>
      </c>
      <c r="H21" s="15">
        <f t="shared" si="7"/>
        <v>0.25</v>
      </c>
      <c r="I21" s="15">
        <f t="shared" si="7"/>
        <v>150</v>
      </c>
      <c r="J21" s="15">
        <f t="shared" si="7"/>
        <v>421.79625000000004</v>
      </c>
      <c r="K21" s="6"/>
    </row>
    <row r="22" spans="1:11" ht="25.5">
      <c r="A22" s="4" t="s">
        <v>2</v>
      </c>
      <c r="B22" s="26" t="s">
        <v>23</v>
      </c>
      <c r="C22" s="4" t="s">
        <v>22</v>
      </c>
      <c r="D22" s="6">
        <f>2995/4</f>
        <v>748.75</v>
      </c>
      <c r="E22" s="23">
        <v>1</v>
      </c>
      <c r="F22" s="16">
        <f>D22*1.1</f>
        <v>823.6250000000001</v>
      </c>
      <c r="G22" s="16">
        <f t="shared" si="3"/>
        <v>271.79625000000004</v>
      </c>
      <c r="H22" s="6">
        <v>0.25</v>
      </c>
      <c r="I22" s="16">
        <f t="shared" si="4"/>
        <v>150</v>
      </c>
      <c r="J22" s="16">
        <f>G22+I22</f>
        <v>421.79625000000004</v>
      </c>
      <c r="K2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9">
      <selection activeCell="H27" sqref="H27"/>
    </sheetView>
  </sheetViews>
  <sheetFormatPr defaultColWidth="17.140625" defaultRowHeight="12.75"/>
  <cols>
    <col min="1" max="1" width="38.8515625" style="40" customWidth="1"/>
    <col min="2" max="2" width="38.7109375" style="31" customWidth="1"/>
    <col min="3" max="3" width="80.7109375" style="31" hidden="1" customWidth="1"/>
    <col min="4" max="7" width="9.8515625" style="42" customWidth="1"/>
    <col min="8" max="8" width="10.421875" style="42" customWidth="1"/>
    <col min="9" max="9" width="12.140625" style="42" customWidth="1"/>
    <col min="10" max="16384" width="17.140625" style="31" customWidth="1"/>
  </cols>
  <sheetData>
    <row r="1" spans="1:9" ht="25.5">
      <c r="A1" s="27"/>
      <c r="B1" s="28"/>
      <c r="C1" s="28"/>
      <c r="D1" s="29" t="s">
        <v>35</v>
      </c>
      <c r="E1" s="30" t="s">
        <v>28</v>
      </c>
      <c r="F1" s="30" t="s">
        <v>39</v>
      </c>
      <c r="G1" s="30" t="s">
        <v>25</v>
      </c>
      <c r="H1" s="30" t="s">
        <v>24</v>
      </c>
      <c r="I1" s="43" t="s">
        <v>51</v>
      </c>
    </row>
    <row r="2" spans="1:9" ht="20.25">
      <c r="A2" s="27" t="s">
        <v>38</v>
      </c>
      <c r="B2" s="28"/>
      <c r="C2" s="28"/>
      <c r="D2" s="32">
        <f>SUM(D3:D30)</f>
        <v>5.75</v>
      </c>
      <c r="E2" s="32">
        <f>SUM(E3:E30)</f>
        <v>35708</v>
      </c>
      <c r="F2" s="32">
        <f>SUM(F3:F30)</f>
        <v>10117.75</v>
      </c>
      <c r="G2" s="32">
        <f>SUM(G3:G30)</f>
        <v>18729.5</v>
      </c>
      <c r="H2" s="32">
        <f>SUM(H3:H30)</f>
        <v>6980</v>
      </c>
      <c r="I2" s="32">
        <f>SUM(I3:I30)</f>
        <v>-183</v>
      </c>
    </row>
    <row r="3" spans="1:9" s="51" customFormat="1" ht="25.5">
      <c r="A3" s="46" t="s">
        <v>45</v>
      </c>
      <c r="B3" s="47" t="s">
        <v>9</v>
      </c>
      <c r="C3" s="47" t="s">
        <v>11</v>
      </c>
      <c r="D3" s="48">
        <f>1/4</f>
        <v>0.25</v>
      </c>
      <c r="E3" s="49">
        <v>1778</v>
      </c>
      <c r="F3" s="48">
        <f>E3*D3</f>
        <v>444.5</v>
      </c>
      <c r="G3" s="50">
        <f>F3</f>
        <v>444.5</v>
      </c>
      <c r="H3" s="48"/>
      <c r="I3" s="48"/>
    </row>
    <row r="4" spans="1:9" s="51" customFormat="1" ht="25.5">
      <c r="A4" s="46" t="s">
        <v>50</v>
      </c>
      <c r="B4" s="52" t="s">
        <v>5</v>
      </c>
      <c r="C4" s="52" t="s">
        <v>7</v>
      </c>
      <c r="D4" s="48">
        <f>1/4</f>
        <v>0.25</v>
      </c>
      <c r="E4" s="49">
        <v>1990</v>
      </c>
      <c r="F4" s="48">
        <f>E4*D4</f>
        <v>497.5</v>
      </c>
      <c r="G4" s="50">
        <f>F4</f>
        <v>497.5</v>
      </c>
      <c r="H4" s="48"/>
      <c r="I4" s="48"/>
    </row>
    <row r="5" spans="1:9" s="56" customFormat="1" ht="20.25">
      <c r="A5" s="46" t="s">
        <v>50</v>
      </c>
      <c r="B5" s="46"/>
      <c r="C5" s="46"/>
      <c r="D5" s="53"/>
      <c r="E5" s="54"/>
      <c r="F5" s="53"/>
      <c r="G5" s="55">
        <f>G3+G4</f>
        <v>942</v>
      </c>
      <c r="H5" s="53">
        <f>460*2</f>
        <v>920</v>
      </c>
      <c r="I5" s="55">
        <f>H5-G5</f>
        <v>-22</v>
      </c>
    </row>
    <row r="6" spans="1:9" ht="25.5">
      <c r="A6" s="27" t="s">
        <v>48</v>
      </c>
      <c r="B6" s="28" t="s">
        <v>5</v>
      </c>
      <c r="C6" s="28" t="s">
        <v>6</v>
      </c>
      <c r="D6" s="29">
        <f>1/4</f>
        <v>0.25</v>
      </c>
      <c r="E6" s="29">
        <v>1761</v>
      </c>
      <c r="F6" s="29">
        <f>E6*D6</f>
        <v>440.25</v>
      </c>
      <c r="G6" s="35">
        <f>F6</f>
        <v>440.25</v>
      </c>
      <c r="H6" s="29"/>
      <c r="I6" s="29"/>
    </row>
    <row r="7" spans="1:9" s="40" customFormat="1" ht="20.25">
      <c r="A7" s="27" t="s">
        <v>48</v>
      </c>
      <c r="B7" s="27"/>
      <c r="C7" s="27"/>
      <c r="D7" s="38"/>
      <c r="E7" s="38"/>
      <c r="F7" s="38"/>
      <c r="G7" s="45">
        <f>G6</f>
        <v>440.25</v>
      </c>
      <c r="H7" s="38">
        <v>460</v>
      </c>
      <c r="I7" s="45">
        <f>H7-G7</f>
        <v>19.75</v>
      </c>
    </row>
    <row r="8" spans="1:9" s="51" customFormat="1" ht="20.25">
      <c r="A8" s="46" t="s">
        <v>47</v>
      </c>
      <c r="B8" s="52" t="s">
        <v>8</v>
      </c>
      <c r="C8" s="52" t="s">
        <v>7</v>
      </c>
      <c r="D8" s="48">
        <v>1</v>
      </c>
      <c r="E8" s="49">
        <v>995</v>
      </c>
      <c r="F8" s="48">
        <f>E8*D8</f>
        <v>995</v>
      </c>
      <c r="G8" s="50">
        <f>F8</f>
        <v>995</v>
      </c>
      <c r="H8" s="48"/>
      <c r="I8" s="48"/>
    </row>
    <row r="9" spans="1:9" s="58" customFormat="1" ht="25.5">
      <c r="A9" s="46" t="s">
        <v>47</v>
      </c>
      <c r="B9" s="47" t="s">
        <v>9</v>
      </c>
      <c r="C9" s="47" t="s">
        <v>11</v>
      </c>
      <c r="D9" s="48">
        <f>1/2</f>
        <v>0.5</v>
      </c>
      <c r="E9" s="49">
        <v>1778</v>
      </c>
      <c r="F9" s="48">
        <f>E9*D9</f>
        <v>889</v>
      </c>
      <c r="G9" s="50">
        <f>F9</f>
        <v>889</v>
      </c>
      <c r="H9" s="48"/>
      <c r="I9" s="57"/>
    </row>
    <row r="10" spans="1:9" s="56" customFormat="1" ht="20.25">
      <c r="A10" s="46" t="s">
        <v>47</v>
      </c>
      <c r="B10" s="46"/>
      <c r="C10" s="46"/>
      <c r="D10" s="53"/>
      <c r="E10" s="54"/>
      <c r="F10" s="53"/>
      <c r="G10" s="55">
        <f>G8+G9</f>
        <v>1884</v>
      </c>
      <c r="H10" s="53">
        <f>460*4</f>
        <v>1840</v>
      </c>
      <c r="I10" s="55">
        <f>H10-G10</f>
        <v>-44</v>
      </c>
    </row>
    <row r="11" spans="1:9" s="41" customFormat="1" ht="25.5">
      <c r="A11" s="36" t="s">
        <v>46</v>
      </c>
      <c r="B11" s="37" t="s">
        <v>5</v>
      </c>
      <c r="C11" s="37" t="s">
        <v>7</v>
      </c>
      <c r="D11" s="29">
        <f>1/4</f>
        <v>0.25</v>
      </c>
      <c r="E11" s="34">
        <v>1990</v>
      </c>
      <c r="F11" s="29">
        <f>E11*D11</f>
        <v>497.5</v>
      </c>
      <c r="G11" s="35">
        <f>F11</f>
        <v>497.5</v>
      </c>
      <c r="H11" s="29"/>
      <c r="I11" s="44"/>
    </row>
    <row r="12" spans="1:9" s="41" customFormat="1" ht="25.5">
      <c r="A12" s="27" t="s">
        <v>46</v>
      </c>
      <c r="B12" s="33" t="s">
        <v>9</v>
      </c>
      <c r="C12" s="33" t="s">
        <v>11</v>
      </c>
      <c r="D12" s="29">
        <f>1/4</f>
        <v>0.25</v>
      </c>
      <c r="E12" s="34">
        <v>1778</v>
      </c>
      <c r="F12" s="29">
        <f>E12*D12</f>
        <v>444.5</v>
      </c>
      <c r="G12" s="35">
        <f>F12</f>
        <v>444.5</v>
      </c>
      <c r="H12" s="29"/>
      <c r="I12" s="44"/>
    </row>
    <row r="13" spans="1:9" s="40" customFormat="1" ht="20.25">
      <c r="A13" s="27" t="s">
        <v>46</v>
      </c>
      <c r="B13" s="36"/>
      <c r="C13" s="36"/>
      <c r="D13" s="38"/>
      <c r="E13" s="39"/>
      <c r="F13" s="38"/>
      <c r="G13" s="45">
        <f>G11+G12</f>
        <v>942</v>
      </c>
      <c r="H13" s="38">
        <f>460*2</f>
        <v>920</v>
      </c>
      <c r="I13" s="45">
        <f>H13-G13</f>
        <v>-22</v>
      </c>
    </row>
    <row r="14" spans="1:9" s="58" customFormat="1" ht="25.5">
      <c r="A14" s="46" t="s">
        <v>41</v>
      </c>
      <c r="B14" s="52" t="s">
        <v>14</v>
      </c>
      <c r="C14" s="52" t="s">
        <v>15</v>
      </c>
      <c r="D14" s="48">
        <f>1/4</f>
        <v>0.25</v>
      </c>
      <c r="E14" s="48">
        <v>2294</v>
      </c>
      <c r="F14" s="48">
        <f>E14*D14</f>
        <v>573.5</v>
      </c>
      <c r="G14" s="50">
        <f>F14</f>
        <v>573.5</v>
      </c>
      <c r="H14" s="48"/>
      <c r="I14" s="57"/>
    </row>
    <row r="15" spans="1:9" s="56" customFormat="1" ht="20.25">
      <c r="A15" s="46" t="s">
        <v>41</v>
      </c>
      <c r="B15" s="46"/>
      <c r="C15" s="46"/>
      <c r="D15" s="53"/>
      <c r="E15" s="53"/>
      <c r="F15" s="53"/>
      <c r="G15" s="55">
        <f>G14</f>
        <v>573.5</v>
      </c>
      <c r="H15" s="53">
        <v>500</v>
      </c>
      <c r="I15" s="55">
        <f>H15-G15</f>
        <v>-73.5</v>
      </c>
    </row>
    <row r="16" spans="1:9" ht="25.5">
      <c r="A16" s="27" t="s">
        <v>2</v>
      </c>
      <c r="B16" s="28" t="s">
        <v>5</v>
      </c>
      <c r="C16" s="28" t="s">
        <v>6</v>
      </c>
      <c r="D16" s="29">
        <f>1/4</f>
        <v>0.25</v>
      </c>
      <c r="E16" s="29">
        <v>1761</v>
      </c>
      <c r="F16" s="29">
        <f>E16*D16</f>
        <v>440.25</v>
      </c>
      <c r="G16" s="35">
        <f>F16</f>
        <v>440.25</v>
      </c>
      <c r="H16" s="29"/>
      <c r="I16" s="29"/>
    </row>
    <row r="17" spans="1:9" ht="25.5">
      <c r="A17" s="27" t="s">
        <v>2</v>
      </c>
      <c r="B17" s="28" t="s">
        <v>9</v>
      </c>
      <c r="C17" s="28" t="s">
        <v>10</v>
      </c>
      <c r="D17" s="29">
        <f>1/4</f>
        <v>0.25</v>
      </c>
      <c r="E17" s="29">
        <v>1740</v>
      </c>
      <c r="F17" s="29">
        <f>E17*D17</f>
        <v>435</v>
      </c>
      <c r="G17" s="35">
        <f>F17</f>
        <v>435</v>
      </c>
      <c r="H17" s="29"/>
      <c r="I17" s="29"/>
    </row>
    <row r="18" spans="1:9" ht="25.5">
      <c r="A18" s="27" t="s">
        <v>2</v>
      </c>
      <c r="B18" s="28" t="s">
        <v>14</v>
      </c>
      <c r="C18" s="28" t="s">
        <v>15</v>
      </c>
      <c r="D18" s="29">
        <f>1/4</f>
        <v>0.25</v>
      </c>
      <c r="E18" s="29">
        <v>2294</v>
      </c>
      <c r="F18" s="29">
        <f>E18*D18</f>
        <v>573.5</v>
      </c>
      <c r="G18" s="35">
        <f>F18</f>
        <v>573.5</v>
      </c>
      <c r="H18" s="29"/>
      <c r="I18" s="29"/>
    </row>
    <row r="19" spans="1:9" s="40" customFormat="1" ht="20.25">
      <c r="A19" s="27" t="s">
        <v>2</v>
      </c>
      <c r="B19" s="36"/>
      <c r="C19" s="36"/>
      <c r="D19" s="38"/>
      <c r="E19" s="39"/>
      <c r="F19" s="38"/>
      <c r="G19" s="45">
        <f>G17+G18+G16</f>
        <v>1448.75</v>
      </c>
      <c r="H19" s="38"/>
      <c r="I19" s="38"/>
    </row>
    <row r="20" spans="1:9" s="51" customFormat="1" ht="25.5">
      <c r="A20" s="46" t="s">
        <v>44</v>
      </c>
      <c r="B20" s="52" t="s">
        <v>5</v>
      </c>
      <c r="C20" s="52" t="s">
        <v>7</v>
      </c>
      <c r="D20" s="48">
        <f>1/4</f>
        <v>0.25</v>
      </c>
      <c r="E20" s="49">
        <v>1990</v>
      </c>
      <c r="F20" s="48">
        <f>E20*D20</f>
        <v>497.5</v>
      </c>
      <c r="G20" s="50">
        <f>F20</f>
        <v>497.5</v>
      </c>
      <c r="H20" s="48"/>
      <c r="I20" s="48"/>
    </row>
    <row r="21" spans="1:9" s="51" customFormat="1" ht="25.5">
      <c r="A21" s="46" t="s">
        <v>44</v>
      </c>
      <c r="B21" s="52" t="s">
        <v>9</v>
      </c>
      <c r="C21" s="52" t="s">
        <v>10</v>
      </c>
      <c r="D21" s="48">
        <f>1/4</f>
        <v>0.25</v>
      </c>
      <c r="E21" s="48">
        <v>1740</v>
      </c>
      <c r="F21" s="48">
        <f>E21*D21</f>
        <v>435</v>
      </c>
      <c r="G21" s="50">
        <f>F21</f>
        <v>435</v>
      </c>
      <c r="H21" s="48"/>
      <c r="I21" s="48"/>
    </row>
    <row r="22" spans="1:9" s="56" customFormat="1" ht="20.25">
      <c r="A22" s="46" t="s">
        <v>44</v>
      </c>
      <c r="B22" s="46"/>
      <c r="C22" s="46"/>
      <c r="D22" s="53"/>
      <c r="E22" s="54"/>
      <c r="F22" s="53"/>
      <c r="G22" s="55">
        <f>G20+G21</f>
        <v>932.5</v>
      </c>
      <c r="H22" s="53">
        <f>460*2</f>
        <v>920</v>
      </c>
      <c r="I22" s="55">
        <f>H22-G22</f>
        <v>-12.5</v>
      </c>
    </row>
    <row r="23" spans="1:9" ht="25.5">
      <c r="A23" s="27" t="s">
        <v>40</v>
      </c>
      <c r="B23" s="28" t="s">
        <v>14</v>
      </c>
      <c r="C23" s="28" t="s">
        <v>15</v>
      </c>
      <c r="D23" s="29">
        <f>1/4</f>
        <v>0.25</v>
      </c>
      <c r="E23" s="29">
        <v>2294</v>
      </c>
      <c r="F23" s="29">
        <f>E23*D23</f>
        <v>573.5</v>
      </c>
      <c r="G23" s="35">
        <f>F23</f>
        <v>573.5</v>
      </c>
      <c r="H23" s="29"/>
      <c r="I23" s="29"/>
    </row>
    <row r="24" spans="1:9" s="40" customFormat="1" ht="20.25">
      <c r="A24" s="27" t="s">
        <v>40</v>
      </c>
      <c r="B24" s="27"/>
      <c r="C24" s="27"/>
      <c r="D24" s="38"/>
      <c r="E24" s="38"/>
      <c r="F24" s="38"/>
      <c r="G24" s="45">
        <f>G23</f>
        <v>573.5</v>
      </c>
      <c r="H24" s="38">
        <v>500</v>
      </c>
      <c r="I24" s="45">
        <f>H24-G24</f>
        <v>-73.5</v>
      </c>
    </row>
    <row r="25" spans="1:9" s="51" customFormat="1" ht="25.5">
      <c r="A25" s="46" t="s">
        <v>43</v>
      </c>
      <c r="B25" s="52" t="s">
        <v>5</v>
      </c>
      <c r="C25" s="52" t="s">
        <v>6</v>
      </c>
      <c r="D25" s="48">
        <f>1/4</f>
        <v>0.25</v>
      </c>
      <c r="E25" s="48">
        <v>1761</v>
      </c>
      <c r="F25" s="48">
        <f>E25*D25</f>
        <v>440.25</v>
      </c>
      <c r="G25" s="50">
        <f>F25</f>
        <v>440.25</v>
      </c>
      <c r="H25" s="48"/>
      <c r="I25" s="48"/>
    </row>
    <row r="26" spans="1:9" s="51" customFormat="1" ht="25.5">
      <c r="A26" s="46" t="s">
        <v>43</v>
      </c>
      <c r="B26" s="52" t="s">
        <v>9</v>
      </c>
      <c r="C26" s="52" t="s">
        <v>10</v>
      </c>
      <c r="D26" s="48">
        <f>1/4</f>
        <v>0.25</v>
      </c>
      <c r="E26" s="48">
        <v>1740</v>
      </c>
      <c r="F26" s="48">
        <f>E26*D26</f>
        <v>435</v>
      </c>
      <c r="G26" s="50">
        <f>F26</f>
        <v>435</v>
      </c>
      <c r="H26" s="48"/>
      <c r="I26" s="48"/>
    </row>
    <row r="27" spans="1:9" s="56" customFormat="1" ht="20.25">
      <c r="A27" s="46" t="s">
        <v>43</v>
      </c>
      <c r="B27" s="46"/>
      <c r="C27" s="46"/>
      <c r="D27" s="53"/>
      <c r="E27" s="54"/>
      <c r="F27" s="53"/>
      <c r="G27" s="55">
        <f>G25+G26</f>
        <v>875.25</v>
      </c>
      <c r="H27" s="53">
        <f>460*2</f>
        <v>920</v>
      </c>
      <c r="I27" s="55">
        <f>H27-G27</f>
        <v>44.75</v>
      </c>
    </row>
    <row r="28" spans="1:9" ht="25.5">
      <c r="A28" s="36" t="s">
        <v>42</v>
      </c>
      <c r="B28" s="37" t="s">
        <v>5</v>
      </c>
      <c r="C28" s="37" t="s">
        <v>7</v>
      </c>
      <c r="D28" s="29">
        <f>1/4</f>
        <v>0.25</v>
      </c>
      <c r="E28" s="34">
        <v>1990</v>
      </c>
      <c r="F28" s="29">
        <f>E28*D28</f>
        <v>497.5</v>
      </c>
      <c r="G28" s="35">
        <f>F28</f>
        <v>497.5</v>
      </c>
      <c r="H28" s="29"/>
      <c r="I28" s="29"/>
    </row>
    <row r="29" spans="1:9" ht="25.5">
      <c r="A29" s="27" t="s">
        <v>42</v>
      </c>
      <c r="B29" s="28" t="s">
        <v>9</v>
      </c>
      <c r="C29" s="28" t="s">
        <v>10</v>
      </c>
      <c r="D29" s="29">
        <f>1/4</f>
        <v>0.25</v>
      </c>
      <c r="E29" s="29">
        <v>1740</v>
      </c>
      <c r="F29" s="29">
        <f>E29*D29</f>
        <v>435</v>
      </c>
      <c r="G29" s="35">
        <f>F29</f>
        <v>435</v>
      </c>
      <c r="H29" s="29"/>
      <c r="I29" s="29"/>
    </row>
    <row r="30" spans="1:9" ht="25.5">
      <c r="A30" s="27" t="s">
        <v>42</v>
      </c>
      <c r="B30" s="28" t="s">
        <v>14</v>
      </c>
      <c r="C30" s="28" t="s">
        <v>15</v>
      </c>
      <c r="D30" s="29">
        <f>1/4</f>
        <v>0.25</v>
      </c>
      <c r="E30" s="29">
        <v>2294</v>
      </c>
      <c r="F30" s="29">
        <f>E30*D30</f>
        <v>573.5</v>
      </c>
      <c r="G30" s="35">
        <f>F30</f>
        <v>573.5</v>
      </c>
      <c r="H30" s="29"/>
      <c r="I30" s="29"/>
    </row>
    <row r="31" spans="1:9" s="40" customFormat="1" ht="20.25">
      <c r="A31" s="27" t="s">
        <v>42</v>
      </c>
      <c r="B31" s="36"/>
      <c r="C31" s="36"/>
      <c r="D31" s="38"/>
      <c r="E31" s="39"/>
      <c r="F31" s="38"/>
      <c r="G31" s="45">
        <f>G29+G30+G28</f>
        <v>1506</v>
      </c>
      <c r="H31" s="38">
        <f>460*2+500</f>
        <v>1420</v>
      </c>
      <c r="I31" s="45">
        <f>H31-G31</f>
        <v>-86</v>
      </c>
    </row>
    <row r="32" spans="1:9" s="51" customFormat="1" ht="25.5">
      <c r="A32" s="46" t="s">
        <v>49</v>
      </c>
      <c r="B32" s="52" t="s">
        <v>5</v>
      </c>
      <c r="C32" s="52" t="s">
        <v>6</v>
      </c>
      <c r="D32" s="48">
        <f>1/4</f>
        <v>0.25</v>
      </c>
      <c r="E32" s="48">
        <v>1761</v>
      </c>
      <c r="F32" s="48">
        <f>E32*D32</f>
        <v>440.25</v>
      </c>
      <c r="G32" s="50">
        <f>F32</f>
        <v>440.25</v>
      </c>
      <c r="H32" s="48"/>
      <c r="I32" s="48"/>
    </row>
    <row r="33" spans="1:9" s="56" customFormat="1" ht="20.25">
      <c r="A33" s="46" t="s">
        <v>49</v>
      </c>
      <c r="B33" s="46"/>
      <c r="C33" s="46"/>
      <c r="D33" s="53"/>
      <c r="E33" s="53"/>
      <c r="F33" s="53"/>
      <c r="G33" s="55">
        <f>G32</f>
        <v>440.25</v>
      </c>
      <c r="H33" s="53">
        <v>460</v>
      </c>
      <c r="I33" s="55">
        <f>H33-G33</f>
        <v>19.75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dcterms:created xsi:type="dcterms:W3CDTF">2014-01-14T17:28:18Z</dcterms:created>
  <dcterms:modified xsi:type="dcterms:W3CDTF">2014-01-30T20:57:13Z</dcterms:modified>
  <cp:category/>
  <cp:version/>
  <cp:contentType/>
  <cp:contentStatus/>
</cp:coreProperties>
</file>