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495" windowWidth="19320" windowHeight="12195" activeTab="0"/>
  </bookViews>
  <sheets>
    <sheet name="Ответы на форму" sheetId="1" r:id="rId1"/>
  </sheets>
  <definedNames>
    <definedName name="_xlnm._FilterDatabase" localSheetId="0" hidden="1">'Ответы на форму'!$A$1:$G$78</definedName>
  </definedNames>
  <calcPr fullCalcOnLoad="1" refMode="R1C1"/>
</workbook>
</file>

<file path=xl/sharedStrings.xml><?xml version="1.0" encoding="utf-8"?>
<sst xmlns="http://schemas.openxmlformats.org/spreadsheetml/2006/main" count="347" uniqueCount="133">
  <si>
    <t>Серия</t>
  </si>
  <si>
    <t>TR.B6</t>
  </si>
  <si>
    <t>ROLLING STONE</t>
  </si>
  <si>
    <t>NO.B3</t>
  </si>
  <si>
    <t>NOMAD</t>
  </si>
  <si>
    <t>SK.B5</t>
  </si>
  <si>
    <t>SUN KISSED</t>
  </si>
  <si>
    <t>SK.B4</t>
  </si>
  <si>
    <t>RS.B2</t>
  </si>
  <si>
    <t>Инюся</t>
  </si>
  <si>
    <t>TR.B3</t>
  </si>
  <si>
    <t>RS.B5</t>
  </si>
  <si>
    <t>RS.B3</t>
  </si>
  <si>
    <t>SK.B3</t>
  </si>
  <si>
    <t>NO.B4</t>
  </si>
  <si>
    <t>ТууТикки</t>
  </si>
  <si>
    <t>NO.B5</t>
  </si>
  <si>
    <t>TR.B2</t>
  </si>
  <si>
    <t>SK.B1</t>
  </si>
  <si>
    <t>OPTIMISTIC</t>
  </si>
  <si>
    <t>TR.B1</t>
  </si>
  <si>
    <t>ник</t>
  </si>
  <si>
    <t>арт</t>
  </si>
  <si>
    <t>KIDS</t>
  </si>
  <si>
    <t>ряд</t>
  </si>
  <si>
    <t>NO.B1</t>
  </si>
  <si>
    <t>NO.B2</t>
  </si>
  <si>
    <t>OP.B4</t>
  </si>
  <si>
    <t>OP.B5</t>
  </si>
  <si>
    <t>SK.B2</t>
  </si>
  <si>
    <t>нал</t>
  </si>
  <si>
    <t>цена</t>
  </si>
  <si>
    <t>с орг</t>
  </si>
  <si>
    <t>сумма</t>
  </si>
  <si>
    <t>сдано</t>
  </si>
  <si>
    <t>долг(+УЗ,-Я)</t>
  </si>
  <si>
    <t>графика рядная</t>
  </si>
  <si>
    <t>графика безрядная и детские</t>
  </si>
  <si>
    <t>минислинг рядный</t>
  </si>
  <si>
    <t>OP.B1</t>
  </si>
  <si>
    <t>OP.B3</t>
  </si>
  <si>
    <t>ANASTASIA</t>
  </si>
  <si>
    <t>AN.B1</t>
  </si>
  <si>
    <t>AN.B3</t>
  </si>
  <si>
    <t>AN.B4</t>
  </si>
  <si>
    <t>AN.B5</t>
  </si>
  <si>
    <t>WANDERLUST</t>
  </si>
  <si>
    <t>WL.B1</t>
  </si>
  <si>
    <t>WL.B2</t>
  </si>
  <si>
    <t>WL.B3</t>
  </si>
  <si>
    <t>WL.B4</t>
  </si>
  <si>
    <t>WL.B5</t>
  </si>
  <si>
    <t>рог изобилия</t>
  </si>
  <si>
    <t>бр</t>
  </si>
  <si>
    <t>Машка растеряшка</t>
  </si>
  <si>
    <t>Аленка Лисичка</t>
  </si>
  <si>
    <t>gimboball</t>
  </si>
  <si>
    <t>TRAVEL PACK</t>
  </si>
  <si>
    <t>PEPSI HERITAGE</t>
  </si>
  <si>
    <t>GREENGROCCER</t>
  </si>
  <si>
    <t>минислинг безрядный</t>
  </si>
  <si>
    <t>грингроссер</t>
  </si>
  <si>
    <t>органик</t>
  </si>
  <si>
    <t>PH.B1</t>
  </si>
  <si>
    <t>WINTER</t>
  </si>
  <si>
    <t>WT.B1</t>
  </si>
  <si>
    <t>FLORA</t>
  </si>
  <si>
    <t>Марина_1981</t>
  </si>
  <si>
    <t>FL.B2</t>
  </si>
  <si>
    <t>oxano4ka</t>
  </si>
  <si>
    <t>Асула</t>
  </si>
  <si>
    <t>Valsina</t>
  </si>
  <si>
    <t>ЦареVна</t>
  </si>
  <si>
    <t>Герань</t>
  </si>
  <si>
    <t>Людмила С</t>
  </si>
  <si>
    <t>Maximka</t>
  </si>
  <si>
    <t>BOTANICA 2</t>
  </si>
  <si>
    <t>BO.B1</t>
  </si>
  <si>
    <t>BO.B3</t>
  </si>
  <si>
    <t>BO.B5</t>
  </si>
  <si>
    <t>lmalic</t>
  </si>
  <si>
    <t>Mamba21</t>
  </si>
  <si>
    <t>Lussy</t>
  </si>
  <si>
    <t>Olil</t>
  </si>
  <si>
    <t>OlgaKV</t>
  </si>
  <si>
    <t>Ульяшка123</t>
  </si>
  <si>
    <t>Позитиффчик</t>
  </si>
  <si>
    <t>Галина Тишина</t>
  </si>
  <si>
    <t>Суматра</t>
  </si>
  <si>
    <t>MONOCHROMATIC</t>
  </si>
  <si>
    <t>MC.B1</t>
  </si>
  <si>
    <t>MC.B2</t>
  </si>
  <si>
    <t>MC.B3</t>
  </si>
  <si>
    <t>MC.B4</t>
  </si>
  <si>
    <t>MC.B5</t>
  </si>
  <si>
    <t>Galaxion</t>
  </si>
  <si>
    <t>Татьяна-Людмила</t>
  </si>
  <si>
    <t>Оля-ля82</t>
  </si>
  <si>
    <t>TR.B7</t>
  </si>
  <si>
    <t>tskoroleva</t>
  </si>
  <si>
    <t>БАЛАНЮЧКА</t>
  </si>
  <si>
    <t>EK.B04 WingNut</t>
  </si>
  <si>
    <t>EK.B08 MarshMallow</t>
  </si>
  <si>
    <t>EK.B13 ToTheMoon</t>
  </si>
  <si>
    <t>EK.B14 ABC</t>
  </si>
  <si>
    <t>EK.B15 SweetTreats</t>
  </si>
  <si>
    <t>Экономистка</t>
  </si>
  <si>
    <t>MINISAX 2012</t>
  </si>
  <si>
    <t>MSX.B7</t>
  </si>
  <si>
    <t>MSX.B8</t>
  </si>
  <si>
    <t>MSX.B10</t>
  </si>
  <si>
    <t>=Энни=</t>
  </si>
  <si>
    <t>odezhka</t>
  </si>
  <si>
    <t>ORGANIC</t>
  </si>
  <si>
    <t>OL.B7 Linen</t>
  </si>
  <si>
    <t>GG.B1 Liquorice</t>
  </si>
  <si>
    <t>NatalyaVlady</t>
  </si>
  <si>
    <t>GG.B2 Avocado</t>
  </si>
  <si>
    <t>GG.B9 Apple</t>
  </si>
  <si>
    <t>трэвел</t>
  </si>
  <si>
    <t>пепси</t>
  </si>
  <si>
    <t>тр</t>
  </si>
  <si>
    <t>EK.B01 BaaMaaPaa</t>
  </si>
  <si>
    <t>+</t>
  </si>
  <si>
    <t>EK.B09 FlowerPower</t>
  </si>
  <si>
    <t>AlenaK</t>
  </si>
  <si>
    <t>BO.B4</t>
  </si>
  <si>
    <t>335р вернула на карту 15/12</t>
  </si>
  <si>
    <t>BO.B2</t>
  </si>
  <si>
    <t>335р вернула на карту 19/12</t>
  </si>
  <si>
    <t>ШикАна</t>
  </si>
  <si>
    <t>ANN</t>
  </si>
  <si>
    <t>RS.B1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</si>
</sst>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/d/yyyy\ h:mm:ss;@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8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56"/>
      <name val="Arial"/>
      <family val="2"/>
    </font>
    <font>
      <sz val="10"/>
      <color indexed="10"/>
      <name val="Arial"/>
      <family val="2"/>
    </font>
    <font>
      <u val="single"/>
      <sz val="13"/>
      <color indexed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5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3" fillId="31" borderId="8" applyNumberFormat="0" applyFont="0" applyAlignment="0" applyProtection="0"/>
    <xf numFmtId="9" fontId="3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8">
    <xf numFmtId="0" fontId="0" fillId="0" borderId="0" xfId="0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2" fontId="2" fillId="0" borderId="10" xfId="0" applyNumberFormat="1" applyFont="1" applyFill="1" applyBorder="1" applyAlignment="1">
      <alignment horizontal="left"/>
    </xf>
    <xf numFmtId="2" fontId="2" fillId="0" borderId="0" xfId="0" applyNumberFormat="1" applyFont="1" applyFill="1" applyAlignment="1">
      <alignment/>
    </xf>
    <xf numFmtId="2" fontId="8" fillId="0" borderId="0" xfId="0" applyNumberFormat="1" applyFont="1" applyFill="1" applyAlignment="1">
      <alignment/>
    </xf>
    <xf numFmtId="0" fontId="8" fillId="0" borderId="10" xfId="0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2" fontId="8" fillId="0" borderId="10" xfId="0" applyNumberFormat="1" applyFont="1" applyFill="1" applyBorder="1" applyAlignment="1">
      <alignment/>
    </xf>
    <xf numFmtId="1" fontId="8" fillId="0" borderId="10" xfId="0" applyNumberFormat="1" applyFont="1" applyFill="1" applyBorder="1" applyAlignment="1">
      <alignment/>
    </xf>
    <xf numFmtId="1" fontId="11" fillId="0" borderId="1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wrapText="1"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/>
    </xf>
    <xf numFmtId="2" fontId="8" fillId="0" borderId="0" xfId="0" applyNumberFormat="1" applyFont="1" applyFill="1" applyAlignment="1">
      <alignment wrapText="1"/>
    </xf>
    <xf numFmtId="0" fontId="5" fillId="0" borderId="0" xfId="0" applyFont="1" applyFill="1" applyAlignment="1">
      <alignment horizontal="left"/>
    </xf>
    <xf numFmtId="0" fontId="9" fillId="12" borderId="10" xfId="0" applyFont="1" applyFill="1" applyBorder="1" applyAlignment="1">
      <alignment/>
    </xf>
    <xf numFmtId="0" fontId="2" fillId="12" borderId="10" xfId="0" applyFont="1" applyFill="1" applyBorder="1" applyAlignment="1">
      <alignment/>
    </xf>
    <xf numFmtId="0" fontId="8" fillId="12" borderId="10" xfId="0" applyFont="1" applyFill="1" applyBorder="1" applyAlignment="1">
      <alignment/>
    </xf>
    <xf numFmtId="0" fontId="2" fillId="12" borderId="10" xfId="0" applyFont="1" applyFill="1" applyBorder="1" applyAlignment="1">
      <alignment horizontal="left"/>
    </xf>
    <xf numFmtId="0" fontId="10" fillId="12" borderId="10" xfId="0" applyFont="1" applyFill="1" applyBorder="1" applyAlignment="1">
      <alignment/>
    </xf>
    <xf numFmtId="2" fontId="8" fillId="12" borderId="10" xfId="0" applyNumberFormat="1" applyFont="1" applyFill="1" applyBorder="1" applyAlignment="1">
      <alignment/>
    </xf>
    <xf numFmtId="1" fontId="8" fillId="12" borderId="10" xfId="0" applyNumberFormat="1" applyFont="1" applyFill="1" applyBorder="1" applyAlignment="1">
      <alignment/>
    </xf>
    <xf numFmtId="1" fontId="11" fillId="12" borderId="10" xfId="0" applyNumberFormat="1" applyFont="1" applyFill="1" applyBorder="1" applyAlignment="1">
      <alignment/>
    </xf>
    <xf numFmtId="0" fontId="46" fillId="0" borderId="10" xfId="0" applyFont="1" applyFill="1" applyBorder="1" applyAlignment="1">
      <alignment horizontal="left"/>
    </xf>
    <xf numFmtId="1" fontId="47" fillId="0" borderId="10" xfId="0" applyNumberFormat="1" applyFont="1" applyFill="1" applyBorder="1" applyAlignment="1">
      <alignment/>
    </xf>
    <xf numFmtId="1" fontId="47" fillId="0" borderId="0" xfId="0" applyNumberFormat="1" applyFont="1" applyFill="1" applyAlignment="1">
      <alignment/>
    </xf>
    <xf numFmtId="0" fontId="47" fillId="0" borderId="0" xfId="0" applyFont="1" applyFill="1" applyAlignment="1">
      <alignment/>
    </xf>
    <xf numFmtId="0" fontId="9" fillId="12" borderId="10" xfId="0" applyFont="1" applyFill="1" applyBorder="1" applyAlignment="1" quotePrefix="1">
      <alignment/>
    </xf>
    <xf numFmtId="1" fontId="47" fillId="12" borderId="10" xfId="0" applyNumberFormat="1" applyFont="1" applyFill="1" applyBorder="1" applyAlignment="1">
      <alignment/>
    </xf>
    <xf numFmtId="0" fontId="47" fillId="12" borderId="10" xfId="0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8"/>
  <sheetViews>
    <sheetView tabSelected="1" zoomScale="145" zoomScaleNormal="145" zoomScalePageLayoutView="0" workbookViewId="0" topLeftCell="A1">
      <selection activeCell="O1" sqref="O1"/>
    </sheetView>
  </sheetViews>
  <sheetFormatPr defaultColWidth="17.140625" defaultRowHeight="12.75"/>
  <cols>
    <col min="1" max="1" width="23.140625" style="17" bestFit="1" customWidth="1"/>
    <col min="2" max="2" width="18.140625" style="1" bestFit="1" customWidth="1"/>
    <col min="3" max="3" width="23.00390625" style="11" bestFit="1" customWidth="1"/>
    <col min="4" max="4" width="6.28125" style="2" bestFit="1" customWidth="1"/>
    <col min="5" max="5" width="6.140625" style="20" bestFit="1" customWidth="1"/>
    <col min="6" max="6" width="8.28125" style="9" bestFit="1" customWidth="1"/>
    <col min="7" max="7" width="7.421875" style="11" bestFit="1" customWidth="1"/>
    <col min="8" max="8" width="6.57421875" style="9" bestFit="1" customWidth="1"/>
    <col min="9" max="9" width="3.8515625" style="9" bestFit="1" customWidth="1"/>
    <col min="10" max="10" width="6.421875" style="19" bestFit="1" customWidth="1"/>
    <col min="11" max="11" width="11.8515625" style="34" bestFit="1" customWidth="1"/>
    <col min="12" max="12" width="7.28125" style="1" hidden="1" customWidth="1"/>
    <col min="13" max="13" width="9.421875" style="2" hidden="1" customWidth="1"/>
    <col min="14" max="14" width="27.00390625" style="1" hidden="1" customWidth="1"/>
    <col min="15" max="16384" width="17.140625" style="11" customWidth="1"/>
  </cols>
  <sheetData>
    <row r="1" spans="1:14" s="2" customFormat="1" ht="12.75">
      <c r="A1" s="3" t="s">
        <v>21</v>
      </c>
      <c r="B1" s="3" t="s">
        <v>0</v>
      </c>
      <c r="C1" s="3" t="s">
        <v>22</v>
      </c>
      <c r="D1" s="3" t="s">
        <v>24</v>
      </c>
      <c r="E1" s="6" t="s">
        <v>30</v>
      </c>
      <c r="F1" s="7" t="s">
        <v>31</v>
      </c>
      <c r="G1" s="3" t="s">
        <v>32</v>
      </c>
      <c r="H1" s="7" t="s">
        <v>33</v>
      </c>
      <c r="I1" s="7" t="s">
        <v>121</v>
      </c>
      <c r="J1" s="5" t="s">
        <v>34</v>
      </c>
      <c r="K1" s="31" t="s">
        <v>35</v>
      </c>
      <c r="L1" s="2">
        <v>4.6</v>
      </c>
      <c r="M1" s="3">
        <v>287.1</v>
      </c>
      <c r="N1" s="3" t="s">
        <v>36</v>
      </c>
    </row>
    <row r="2" spans="1:14" ht="15.75">
      <c r="A2" s="35" t="s">
        <v>111</v>
      </c>
      <c r="B2" s="24" t="s">
        <v>107</v>
      </c>
      <c r="C2" s="25" t="s">
        <v>108</v>
      </c>
      <c r="D2" s="26">
        <v>1</v>
      </c>
      <c r="E2" s="27" t="s">
        <v>123</v>
      </c>
      <c r="F2" s="28">
        <f>$M$4</f>
        <v>276.06</v>
      </c>
      <c r="G2" s="25">
        <f aca="true" t="shared" si="0" ref="G2:G33">ROUNDUP(F2*1.15,0)</f>
        <v>318</v>
      </c>
      <c r="H2" s="29">
        <f>G2</f>
        <v>318</v>
      </c>
      <c r="I2" s="29">
        <f>$L$1*1</f>
        <v>4.6</v>
      </c>
      <c r="J2" s="30">
        <v>323</v>
      </c>
      <c r="K2" s="36">
        <f>H2+I2-J2</f>
        <v>-0.39999999999997726</v>
      </c>
      <c r="L2" s="8"/>
      <c r="M2" s="3">
        <v>325.75</v>
      </c>
      <c r="N2" s="4" t="s">
        <v>37</v>
      </c>
    </row>
    <row r="3" spans="1:14" ht="15.75" hidden="1">
      <c r="A3" s="12" t="s">
        <v>131</v>
      </c>
      <c r="B3" s="4" t="s">
        <v>89</v>
      </c>
      <c r="C3" s="10" t="s">
        <v>94</v>
      </c>
      <c r="D3" s="3">
        <v>2</v>
      </c>
      <c r="E3" s="13" t="s">
        <v>123</v>
      </c>
      <c r="F3" s="14">
        <f>$M$1</f>
        <v>287.1</v>
      </c>
      <c r="G3" s="10">
        <f t="shared" si="0"/>
        <v>331</v>
      </c>
      <c r="H3" s="15">
        <f>G3</f>
        <v>331</v>
      </c>
      <c r="I3" s="15">
        <f>$L$1*1</f>
        <v>4.6</v>
      </c>
      <c r="J3" s="16">
        <v>336</v>
      </c>
      <c r="K3" s="32">
        <f>H3+I3-J3</f>
        <v>-0.39999999999997726</v>
      </c>
      <c r="M3" s="3">
        <v>386.48</v>
      </c>
      <c r="N3" s="4" t="s">
        <v>119</v>
      </c>
    </row>
    <row r="4" spans="1:14" ht="15.75">
      <c r="A4" s="12" t="s">
        <v>95</v>
      </c>
      <c r="B4" s="4" t="s">
        <v>89</v>
      </c>
      <c r="C4" s="10" t="s">
        <v>91</v>
      </c>
      <c r="D4" s="3">
        <v>1</v>
      </c>
      <c r="E4" s="13" t="s">
        <v>123</v>
      </c>
      <c r="F4" s="14">
        <f>$M$1</f>
        <v>287.1</v>
      </c>
      <c r="G4" s="10">
        <f t="shared" si="0"/>
        <v>331</v>
      </c>
      <c r="H4" s="15">
        <f>SUM(G4:G6)</f>
        <v>993</v>
      </c>
      <c r="I4" s="15">
        <f>$L$1*3</f>
        <v>13.799999999999999</v>
      </c>
      <c r="J4" s="16">
        <v>1007</v>
      </c>
      <c r="K4" s="32">
        <f>H4+I4-J4</f>
        <v>-0.20000000000004547</v>
      </c>
      <c r="M4" s="3">
        <v>276.06</v>
      </c>
      <c r="N4" s="4" t="s">
        <v>38</v>
      </c>
    </row>
    <row r="5" spans="1:14" ht="15.75">
      <c r="A5" s="12" t="s">
        <v>95</v>
      </c>
      <c r="B5" s="4" t="s">
        <v>89</v>
      </c>
      <c r="C5" s="10" t="s">
        <v>92</v>
      </c>
      <c r="D5" s="3">
        <v>1</v>
      </c>
      <c r="E5" s="13" t="s">
        <v>123</v>
      </c>
      <c r="F5" s="14">
        <f>$M$1</f>
        <v>287.1</v>
      </c>
      <c r="G5" s="10">
        <f t="shared" si="0"/>
        <v>331</v>
      </c>
      <c r="H5" s="15"/>
      <c r="I5" s="15"/>
      <c r="J5" s="16"/>
      <c r="K5" s="32"/>
      <c r="M5" s="3">
        <v>331.27</v>
      </c>
      <c r="N5" s="4" t="s">
        <v>60</v>
      </c>
    </row>
    <row r="6" spans="1:14" ht="15.75">
      <c r="A6" s="12" t="s">
        <v>95</v>
      </c>
      <c r="B6" s="4" t="s">
        <v>89</v>
      </c>
      <c r="C6" s="10" t="s">
        <v>94</v>
      </c>
      <c r="D6" s="3">
        <v>1</v>
      </c>
      <c r="E6" s="13" t="s">
        <v>123</v>
      </c>
      <c r="F6" s="14">
        <f>$M$1</f>
        <v>287.1</v>
      </c>
      <c r="G6" s="10">
        <f t="shared" si="0"/>
        <v>331</v>
      </c>
      <c r="H6" s="15"/>
      <c r="I6" s="15"/>
      <c r="J6" s="16"/>
      <c r="K6" s="32"/>
      <c r="M6" s="3">
        <v>386.48</v>
      </c>
      <c r="N6" s="4" t="s">
        <v>120</v>
      </c>
    </row>
    <row r="7" spans="1:14" ht="15.75">
      <c r="A7" s="23" t="s">
        <v>56</v>
      </c>
      <c r="B7" s="24" t="s">
        <v>89</v>
      </c>
      <c r="C7" s="25" t="s">
        <v>92</v>
      </c>
      <c r="D7" s="26">
        <v>2</v>
      </c>
      <c r="E7" s="27" t="s">
        <v>123</v>
      </c>
      <c r="F7" s="28">
        <f>$M$1</f>
        <v>287.1</v>
      </c>
      <c r="G7" s="25">
        <f t="shared" si="0"/>
        <v>331</v>
      </c>
      <c r="H7" s="29">
        <f>SUM(G7:G8)</f>
        <v>662</v>
      </c>
      <c r="I7" s="29">
        <f>$L$1*2</f>
        <v>9.2</v>
      </c>
      <c r="J7" s="30">
        <v>671</v>
      </c>
      <c r="K7" s="36">
        <f>H7+I7-J7</f>
        <v>0.20000000000004547</v>
      </c>
      <c r="M7" s="3">
        <v>325.75</v>
      </c>
      <c r="N7" s="4" t="s">
        <v>61</v>
      </c>
    </row>
    <row r="8" spans="1:14" ht="15.75">
      <c r="A8" s="23" t="s">
        <v>56</v>
      </c>
      <c r="B8" s="24" t="s">
        <v>89</v>
      </c>
      <c r="C8" s="25" t="s">
        <v>93</v>
      </c>
      <c r="D8" s="26">
        <v>2</v>
      </c>
      <c r="E8" s="27" t="s">
        <v>123</v>
      </c>
      <c r="F8" s="28">
        <f>$M$1</f>
        <v>287.1</v>
      </c>
      <c r="G8" s="25">
        <f t="shared" si="0"/>
        <v>331</v>
      </c>
      <c r="H8" s="29"/>
      <c r="I8" s="29"/>
      <c r="J8" s="30"/>
      <c r="K8" s="36"/>
      <c r="M8" s="3">
        <v>938.6</v>
      </c>
      <c r="N8" s="4" t="s">
        <v>62</v>
      </c>
    </row>
    <row r="9" spans="1:11" ht="15.75">
      <c r="A9" s="12" t="s">
        <v>80</v>
      </c>
      <c r="B9" s="4" t="s">
        <v>76</v>
      </c>
      <c r="C9" s="10" t="s">
        <v>77</v>
      </c>
      <c r="D9" s="3">
        <v>1</v>
      </c>
      <c r="E9" s="13" t="s">
        <v>123</v>
      </c>
      <c r="F9" s="14">
        <f>$M$1</f>
        <v>287.1</v>
      </c>
      <c r="G9" s="10">
        <f t="shared" si="0"/>
        <v>331</v>
      </c>
      <c r="H9" s="15">
        <f>G9</f>
        <v>331</v>
      </c>
      <c r="I9" s="15">
        <f>$L$1*1</f>
        <v>4.6</v>
      </c>
      <c r="J9" s="16">
        <v>336</v>
      </c>
      <c r="K9" s="32">
        <f>H9+I9-J9</f>
        <v>-0.39999999999997726</v>
      </c>
    </row>
    <row r="10" spans="1:11" ht="15.75">
      <c r="A10" s="23" t="s">
        <v>125</v>
      </c>
      <c r="B10" s="24" t="s">
        <v>76</v>
      </c>
      <c r="C10" s="25" t="s">
        <v>126</v>
      </c>
      <c r="D10" s="26">
        <v>1</v>
      </c>
      <c r="E10" s="27" t="s">
        <v>123</v>
      </c>
      <c r="F10" s="28">
        <f>$M$1</f>
        <v>287.1</v>
      </c>
      <c r="G10" s="25">
        <f t="shared" si="0"/>
        <v>331</v>
      </c>
      <c r="H10" s="29">
        <f>G10</f>
        <v>331</v>
      </c>
      <c r="I10" s="29">
        <f>$L$1*1</f>
        <v>4.6</v>
      </c>
      <c r="J10" s="30">
        <v>336</v>
      </c>
      <c r="K10" s="36">
        <f>H10+I10-J10</f>
        <v>-0.39999999999997726</v>
      </c>
    </row>
    <row r="11" spans="1:12" ht="15.75">
      <c r="A11" s="12" t="s">
        <v>82</v>
      </c>
      <c r="B11" s="4" t="s">
        <v>89</v>
      </c>
      <c r="C11" s="10" t="s">
        <v>90</v>
      </c>
      <c r="D11" s="3">
        <v>2</v>
      </c>
      <c r="E11" s="13" t="s">
        <v>123</v>
      </c>
      <c r="F11" s="14">
        <f>$M$1</f>
        <v>287.1</v>
      </c>
      <c r="G11" s="10">
        <f t="shared" si="0"/>
        <v>331</v>
      </c>
      <c r="H11" s="15">
        <f>G11</f>
        <v>331</v>
      </c>
      <c r="I11" s="15">
        <f>$L$1*1</f>
        <v>4.6</v>
      </c>
      <c r="J11" s="16">
        <v>671</v>
      </c>
      <c r="K11" s="32">
        <f>H11+I11-J11+335</f>
        <v>-0.39999999999997726</v>
      </c>
      <c r="L11" s="1" t="s">
        <v>127</v>
      </c>
    </row>
    <row r="12" spans="1:12" ht="15.75">
      <c r="A12" s="23" t="s">
        <v>81</v>
      </c>
      <c r="B12" s="24" t="s">
        <v>76</v>
      </c>
      <c r="C12" s="25" t="s">
        <v>78</v>
      </c>
      <c r="D12" s="26">
        <v>1</v>
      </c>
      <c r="E12" s="27" t="s">
        <v>123</v>
      </c>
      <c r="F12" s="28">
        <f>$M$1</f>
        <v>287.1</v>
      </c>
      <c r="G12" s="25">
        <f t="shared" si="0"/>
        <v>331</v>
      </c>
      <c r="H12" s="29">
        <f>SUM(G12:G16)</f>
        <v>1655</v>
      </c>
      <c r="I12" s="29">
        <f>$L$1*5</f>
        <v>23</v>
      </c>
      <c r="J12" s="30">
        <v>2013</v>
      </c>
      <c r="K12" s="36">
        <f>H12+I12-J12+335</f>
        <v>0</v>
      </c>
      <c r="L12" s="1" t="s">
        <v>129</v>
      </c>
    </row>
    <row r="13" spans="1:11" ht="15.75">
      <c r="A13" s="23" t="s">
        <v>81</v>
      </c>
      <c r="B13" s="24" t="s">
        <v>2</v>
      </c>
      <c r="C13" s="25" t="s">
        <v>12</v>
      </c>
      <c r="D13" s="26">
        <v>1</v>
      </c>
      <c r="E13" s="27" t="s">
        <v>123</v>
      </c>
      <c r="F13" s="28">
        <f>$M$1</f>
        <v>287.1</v>
      </c>
      <c r="G13" s="25">
        <f t="shared" si="0"/>
        <v>331</v>
      </c>
      <c r="H13" s="29"/>
      <c r="I13" s="29"/>
      <c r="J13" s="30"/>
      <c r="K13" s="36"/>
    </row>
    <row r="14" spans="1:11" ht="15.75">
      <c r="A14" s="23" t="s">
        <v>81</v>
      </c>
      <c r="B14" s="24" t="s">
        <v>2</v>
      </c>
      <c r="C14" s="37" t="s">
        <v>132</v>
      </c>
      <c r="D14" s="26">
        <v>1</v>
      </c>
      <c r="E14" s="27" t="s">
        <v>123</v>
      </c>
      <c r="F14" s="28">
        <f>$M$1</f>
        <v>287.1</v>
      </c>
      <c r="G14" s="25">
        <f t="shared" si="0"/>
        <v>331</v>
      </c>
      <c r="H14" s="29"/>
      <c r="I14" s="29"/>
      <c r="J14" s="30"/>
      <c r="K14" s="36"/>
    </row>
    <row r="15" spans="1:11" ht="15.75">
      <c r="A15" s="23" t="s">
        <v>81</v>
      </c>
      <c r="B15" s="24" t="s">
        <v>4</v>
      </c>
      <c r="C15" s="25" t="s">
        <v>25</v>
      </c>
      <c r="D15" s="26">
        <v>1</v>
      </c>
      <c r="E15" s="27" t="s">
        <v>123</v>
      </c>
      <c r="F15" s="28">
        <f>$M$1</f>
        <v>287.1</v>
      </c>
      <c r="G15" s="25">
        <f t="shared" si="0"/>
        <v>331</v>
      </c>
      <c r="H15" s="29"/>
      <c r="I15" s="29"/>
      <c r="J15" s="30"/>
      <c r="K15" s="36"/>
    </row>
    <row r="16" spans="1:11" ht="15.75">
      <c r="A16" s="23" t="s">
        <v>81</v>
      </c>
      <c r="B16" s="24" t="s">
        <v>4</v>
      </c>
      <c r="C16" s="25" t="s">
        <v>14</v>
      </c>
      <c r="D16" s="26">
        <v>1</v>
      </c>
      <c r="E16" s="27" t="s">
        <v>123</v>
      </c>
      <c r="F16" s="28">
        <f>$M$1</f>
        <v>287.1</v>
      </c>
      <c r="G16" s="25">
        <f t="shared" si="0"/>
        <v>331</v>
      </c>
      <c r="H16" s="29"/>
      <c r="I16" s="29"/>
      <c r="J16" s="30"/>
      <c r="K16" s="36"/>
    </row>
    <row r="17" spans="1:11" ht="15.75">
      <c r="A17" s="12" t="s">
        <v>75</v>
      </c>
      <c r="B17" s="4" t="s">
        <v>46</v>
      </c>
      <c r="C17" s="10" t="s">
        <v>51</v>
      </c>
      <c r="D17" s="3">
        <v>1</v>
      </c>
      <c r="E17" s="13" t="s">
        <v>123</v>
      </c>
      <c r="F17" s="14">
        <f>$M$1</f>
        <v>287.1</v>
      </c>
      <c r="G17" s="10">
        <f t="shared" si="0"/>
        <v>331</v>
      </c>
      <c r="H17" s="15">
        <f>SUM(G17:G18)</f>
        <v>662</v>
      </c>
      <c r="I17" s="15">
        <f>$L$1*2</f>
        <v>9.2</v>
      </c>
      <c r="J17" s="16">
        <v>671</v>
      </c>
      <c r="K17" s="32">
        <f>H17+I17-J17</f>
        <v>0.20000000000004547</v>
      </c>
    </row>
    <row r="18" spans="1:11" ht="15.75">
      <c r="A18" s="12" t="s">
        <v>75</v>
      </c>
      <c r="B18" s="4" t="s">
        <v>76</v>
      </c>
      <c r="C18" s="10" t="s">
        <v>79</v>
      </c>
      <c r="D18" s="3">
        <v>1</v>
      </c>
      <c r="E18" s="13" t="s">
        <v>123</v>
      </c>
      <c r="F18" s="14">
        <f>$M$1</f>
        <v>287.1</v>
      </c>
      <c r="G18" s="10">
        <f t="shared" si="0"/>
        <v>331</v>
      </c>
      <c r="H18" s="15"/>
      <c r="I18" s="15"/>
      <c r="J18" s="16"/>
      <c r="K18" s="32"/>
    </row>
    <row r="19" spans="1:11" ht="15.75">
      <c r="A19" s="23" t="s">
        <v>116</v>
      </c>
      <c r="B19" s="24" t="s">
        <v>59</v>
      </c>
      <c r="C19" s="25" t="s">
        <v>115</v>
      </c>
      <c r="D19" s="26" t="s">
        <v>53</v>
      </c>
      <c r="E19" s="27" t="s">
        <v>123</v>
      </c>
      <c r="F19" s="28">
        <f>$M$7</f>
        <v>325.75</v>
      </c>
      <c r="G19" s="25">
        <f t="shared" si="0"/>
        <v>375</v>
      </c>
      <c r="H19" s="29">
        <f>SUM(G19:G20)</f>
        <v>750</v>
      </c>
      <c r="I19" s="29">
        <f>$L$1*2</f>
        <v>9.2</v>
      </c>
      <c r="J19" s="30">
        <v>759</v>
      </c>
      <c r="K19" s="36">
        <f>H19+I19-J19</f>
        <v>0.20000000000004547</v>
      </c>
    </row>
    <row r="20" spans="1:11" ht="15.75">
      <c r="A20" s="23" t="s">
        <v>116</v>
      </c>
      <c r="B20" s="24" t="s">
        <v>59</v>
      </c>
      <c r="C20" s="25" t="s">
        <v>117</v>
      </c>
      <c r="D20" s="26" t="s">
        <v>53</v>
      </c>
      <c r="E20" s="27" t="s">
        <v>123</v>
      </c>
      <c r="F20" s="28">
        <f>$M$7</f>
        <v>325.75</v>
      </c>
      <c r="G20" s="25">
        <f t="shared" si="0"/>
        <v>375</v>
      </c>
      <c r="H20" s="29"/>
      <c r="I20" s="29"/>
      <c r="J20" s="30"/>
      <c r="K20" s="36"/>
    </row>
    <row r="21" spans="1:11" ht="15.75">
      <c r="A21" s="12" t="s">
        <v>112</v>
      </c>
      <c r="B21" s="4" t="s">
        <v>107</v>
      </c>
      <c r="C21" s="10" t="s">
        <v>109</v>
      </c>
      <c r="D21" s="3" t="s">
        <v>53</v>
      </c>
      <c r="E21" s="13" t="s">
        <v>123</v>
      </c>
      <c r="F21" s="14">
        <f>$M$5</f>
        <v>331.27</v>
      </c>
      <c r="G21" s="10">
        <f t="shared" si="0"/>
        <v>381</v>
      </c>
      <c r="H21" s="15">
        <f>G21</f>
        <v>381</v>
      </c>
      <c r="I21" s="15">
        <f>$L$1*1</f>
        <v>4.6</v>
      </c>
      <c r="J21" s="16">
        <v>386</v>
      </c>
      <c r="K21" s="32">
        <f>H21+I21-J21</f>
        <v>-0.39999999999997726</v>
      </c>
    </row>
    <row r="22" spans="1:11" ht="15.75">
      <c r="A22" s="23" t="s">
        <v>84</v>
      </c>
      <c r="B22" s="24" t="s">
        <v>6</v>
      </c>
      <c r="C22" s="25" t="s">
        <v>13</v>
      </c>
      <c r="D22" s="26">
        <v>1</v>
      </c>
      <c r="E22" s="27" t="s">
        <v>123</v>
      </c>
      <c r="F22" s="28">
        <f>$M$1</f>
        <v>287.1</v>
      </c>
      <c r="G22" s="25">
        <f t="shared" si="0"/>
        <v>331</v>
      </c>
      <c r="H22" s="29">
        <f>SUM(G22:G24)</f>
        <v>993</v>
      </c>
      <c r="I22" s="29">
        <f>$L$1*3</f>
        <v>13.799999999999999</v>
      </c>
      <c r="J22" s="30">
        <f>640+31+336</f>
        <v>1007</v>
      </c>
      <c r="K22" s="36">
        <f>H22+I22-J22</f>
        <v>-0.20000000000004547</v>
      </c>
    </row>
    <row r="23" spans="1:11" ht="15.75">
      <c r="A23" s="23" t="s">
        <v>84</v>
      </c>
      <c r="B23" s="24" t="s">
        <v>76</v>
      </c>
      <c r="C23" s="25" t="s">
        <v>128</v>
      </c>
      <c r="D23" s="26">
        <v>1</v>
      </c>
      <c r="E23" s="27" t="s">
        <v>123</v>
      </c>
      <c r="F23" s="28">
        <f>$M$1</f>
        <v>287.1</v>
      </c>
      <c r="G23" s="25">
        <f>ROUNDUP(F23*1.15,0)</f>
        <v>331</v>
      </c>
      <c r="H23" s="29"/>
      <c r="I23" s="29"/>
      <c r="J23" s="30"/>
      <c r="K23" s="36"/>
    </row>
    <row r="24" spans="1:11" ht="15.75">
      <c r="A24" s="23" t="s">
        <v>84</v>
      </c>
      <c r="B24" s="24" t="s">
        <v>6</v>
      </c>
      <c r="C24" s="25" t="s">
        <v>7</v>
      </c>
      <c r="D24" s="26">
        <v>1</v>
      </c>
      <c r="E24" s="27" t="s">
        <v>123</v>
      </c>
      <c r="F24" s="28">
        <f>$M$1</f>
        <v>287.1</v>
      </c>
      <c r="G24" s="25">
        <f t="shared" si="0"/>
        <v>331</v>
      </c>
      <c r="H24" s="29"/>
      <c r="I24" s="29"/>
      <c r="J24" s="30"/>
      <c r="K24" s="36"/>
    </row>
    <row r="25" spans="1:11" ht="15.75">
      <c r="A25" s="12" t="s">
        <v>83</v>
      </c>
      <c r="B25" s="4" t="s">
        <v>6</v>
      </c>
      <c r="C25" s="10" t="s">
        <v>18</v>
      </c>
      <c r="D25" s="3">
        <v>1</v>
      </c>
      <c r="E25" s="13" t="s">
        <v>123</v>
      </c>
      <c r="F25" s="14">
        <f>$M$1</f>
        <v>287.1</v>
      </c>
      <c r="G25" s="10">
        <f t="shared" si="0"/>
        <v>331</v>
      </c>
      <c r="H25" s="15">
        <f>SUM(G25:G27)</f>
        <v>993</v>
      </c>
      <c r="I25" s="15">
        <f>$L$1*3</f>
        <v>13.799999999999999</v>
      </c>
      <c r="J25" s="16">
        <v>1007</v>
      </c>
      <c r="K25" s="32">
        <f>H25+I25-J25</f>
        <v>-0.20000000000004547</v>
      </c>
    </row>
    <row r="26" spans="1:11" ht="15.75">
      <c r="A26" s="12" t="s">
        <v>83</v>
      </c>
      <c r="B26" s="4" t="s">
        <v>6</v>
      </c>
      <c r="C26" s="10" t="s">
        <v>5</v>
      </c>
      <c r="D26" s="3">
        <v>1</v>
      </c>
      <c r="E26" s="13" t="s">
        <v>123</v>
      </c>
      <c r="F26" s="14">
        <f>$M$1</f>
        <v>287.1</v>
      </c>
      <c r="G26" s="10">
        <f t="shared" si="0"/>
        <v>331</v>
      </c>
      <c r="H26" s="15"/>
      <c r="I26" s="15"/>
      <c r="J26" s="16"/>
      <c r="K26" s="32"/>
    </row>
    <row r="27" spans="1:11" ht="15.75">
      <c r="A27" s="12" t="s">
        <v>83</v>
      </c>
      <c r="B27" s="4" t="s">
        <v>2</v>
      </c>
      <c r="C27" s="10" t="s">
        <v>12</v>
      </c>
      <c r="D27" s="3">
        <v>2</v>
      </c>
      <c r="E27" s="13" t="s">
        <v>123</v>
      </c>
      <c r="F27" s="14">
        <f>$M$1</f>
        <v>287.1</v>
      </c>
      <c r="G27" s="10">
        <f t="shared" si="0"/>
        <v>331</v>
      </c>
      <c r="H27" s="15"/>
      <c r="I27" s="15"/>
      <c r="J27" s="16"/>
      <c r="K27" s="32"/>
    </row>
    <row r="28" spans="1:11" ht="15.75">
      <c r="A28" s="23" t="s">
        <v>69</v>
      </c>
      <c r="B28" s="24" t="s">
        <v>89</v>
      </c>
      <c r="C28" s="25" t="s">
        <v>94</v>
      </c>
      <c r="D28" s="26">
        <v>3</v>
      </c>
      <c r="E28" s="27" t="s">
        <v>123</v>
      </c>
      <c r="F28" s="28">
        <f>$M$1</f>
        <v>287.1</v>
      </c>
      <c r="G28" s="25">
        <f>ROUNDUP(F28*1.15,0)</f>
        <v>331</v>
      </c>
      <c r="H28" s="29">
        <f>SUM(G28:G30)</f>
        <v>993</v>
      </c>
      <c r="I28" s="29">
        <f>$L$1*3</f>
        <v>13.799999999999999</v>
      </c>
      <c r="J28" s="30">
        <f>671+336</f>
        <v>1007</v>
      </c>
      <c r="K28" s="36">
        <f>H28+I28-J28</f>
        <v>-0.20000000000004547</v>
      </c>
    </row>
    <row r="29" spans="1:13" ht="15.75">
      <c r="A29" s="23" t="s">
        <v>69</v>
      </c>
      <c r="B29" s="24" t="s">
        <v>19</v>
      </c>
      <c r="C29" s="25" t="s">
        <v>28</v>
      </c>
      <c r="D29" s="26">
        <v>1</v>
      </c>
      <c r="E29" s="27" t="s">
        <v>123</v>
      </c>
      <c r="F29" s="28">
        <f>$M$1</f>
        <v>287.1</v>
      </c>
      <c r="G29" s="25">
        <f>ROUNDUP(F29*1.15,0)</f>
        <v>331</v>
      </c>
      <c r="H29" s="29"/>
      <c r="I29" s="29"/>
      <c r="J29" s="30"/>
      <c r="K29" s="36"/>
      <c r="M29" s="22"/>
    </row>
    <row r="30" spans="1:11" ht="15.75">
      <c r="A30" s="23" t="s">
        <v>69</v>
      </c>
      <c r="B30" s="24" t="s">
        <v>2</v>
      </c>
      <c r="C30" s="37" t="s">
        <v>132</v>
      </c>
      <c r="D30" s="26">
        <v>2</v>
      </c>
      <c r="E30" s="27" t="s">
        <v>123</v>
      </c>
      <c r="F30" s="28">
        <f>$M$1</f>
        <v>287.1</v>
      </c>
      <c r="G30" s="25">
        <f t="shared" si="0"/>
        <v>331</v>
      </c>
      <c r="H30" s="29"/>
      <c r="I30" s="29"/>
      <c r="J30" s="30"/>
      <c r="K30" s="36"/>
    </row>
    <row r="31" spans="1:11" ht="15.75">
      <c r="A31" s="12" t="s">
        <v>99</v>
      </c>
      <c r="B31" s="4" t="s">
        <v>57</v>
      </c>
      <c r="C31" s="10" t="s">
        <v>20</v>
      </c>
      <c r="D31" s="3">
        <v>1</v>
      </c>
      <c r="E31" s="13" t="s">
        <v>123</v>
      </c>
      <c r="F31" s="14">
        <f>$M$3</f>
        <v>386.48</v>
      </c>
      <c r="G31" s="10">
        <f t="shared" si="0"/>
        <v>445</v>
      </c>
      <c r="H31" s="15">
        <f>SUM(G31:G35)</f>
        <v>2790</v>
      </c>
      <c r="I31" s="15">
        <f>$L$1*5</f>
        <v>23</v>
      </c>
      <c r="J31" s="16">
        <v>2813</v>
      </c>
      <c r="K31" s="32">
        <f>H31+I31-J31</f>
        <v>0</v>
      </c>
    </row>
    <row r="32" spans="1:11" ht="15.75">
      <c r="A32" s="12" t="s">
        <v>99</v>
      </c>
      <c r="B32" s="4" t="s">
        <v>57</v>
      </c>
      <c r="C32" s="10" t="s">
        <v>17</v>
      </c>
      <c r="D32" s="3">
        <v>1</v>
      </c>
      <c r="E32" s="13" t="s">
        <v>123</v>
      </c>
      <c r="F32" s="14">
        <f>$M$3</f>
        <v>386.48</v>
      </c>
      <c r="G32" s="10">
        <f t="shared" si="0"/>
        <v>445</v>
      </c>
      <c r="H32" s="15"/>
      <c r="I32" s="15"/>
      <c r="J32" s="16"/>
      <c r="K32" s="32"/>
    </row>
    <row r="33" spans="1:11" ht="15.75">
      <c r="A33" s="12" t="s">
        <v>99</v>
      </c>
      <c r="B33" s="4" t="s">
        <v>57</v>
      </c>
      <c r="C33" s="10" t="s">
        <v>10</v>
      </c>
      <c r="D33" s="3">
        <v>1</v>
      </c>
      <c r="E33" s="13" t="s">
        <v>123</v>
      </c>
      <c r="F33" s="14">
        <f>$M$3</f>
        <v>386.48</v>
      </c>
      <c r="G33" s="10">
        <f t="shared" si="0"/>
        <v>445</v>
      </c>
      <c r="H33" s="15"/>
      <c r="I33" s="15"/>
      <c r="J33" s="16"/>
      <c r="K33" s="32"/>
    </row>
    <row r="34" spans="1:11" ht="15.75">
      <c r="A34" s="12" t="s">
        <v>99</v>
      </c>
      <c r="B34" s="4" t="s">
        <v>113</v>
      </c>
      <c r="C34" s="10" t="s">
        <v>114</v>
      </c>
      <c r="D34" s="3" t="s">
        <v>53</v>
      </c>
      <c r="E34" s="13" t="s">
        <v>123</v>
      </c>
      <c r="F34" s="14">
        <f>$M$8</f>
        <v>938.6</v>
      </c>
      <c r="G34" s="10">
        <f aca="true" t="shared" si="1" ref="G34:G64">ROUNDUP(F34*1.15,0)</f>
        <v>1080</v>
      </c>
      <c r="H34" s="15"/>
      <c r="I34" s="15"/>
      <c r="J34" s="16"/>
      <c r="K34" s="32"/>
    </row>
    <row r="35" spans="1:11" ht="15.75">
      <c r="A35" s="12" t="s">
        <v>99</v>
      </c>
      <c r="B35" s="4" t="s">
        <v>59</v>
      </c>
      <c r="C35" s="10" t="s">
        <v>118</v>
      </c>
      <c r="D35" s="3" t="s">
        <v>53</v>
      </c>
      <c r="E35" s="13" t="s">
        <v>123</v>
      </c>
      <c r="F35" s="14">
        <f>$M$7</f>
        <v>325.75</v>
      </c>
      <c r="G35" s="10">
        <f t="shared" si="1"/>
        <v>375</v>
      </c>
      <c r="H35" s="15"/>
      <c r="I35" s="15"/>
      <c r="J35" s="16"/>
      <c r="K35" s="32"/>
    </row>
    <row r="36" spans="1:11" ht="15.75">
      <c r="A36" s="23" t="s">
        <v>71</v>
      </c>
      <c r="B36" s="24" t="s">
        <v>41</v>
      </c>
      <c r="C36" s="25" t="s">
        <v>43</v>
      </c>
      <c r="D36" s="26">
        <v>1</v>
      </c>
      <c r="E36" s="27" t="s">
        <v>123</v>
      </c>
      <c r="F36" s="28">
        <f>$M$1</f>
        <v>287.1</v>
      </c>
      <c r="G36" s="25">
        <f t="shared" si="1"/>
        <v>331</v>
      </c>
      <c r="H36" s="29">
        <f>G36</f>
        <v>331</v>
      </c>
      <c r="I36" s="29">
        <f>$L$1*1</f>
        <v>4.6</v>
      </c>
      <c r="J36" s="30">
        <v>336</v>
      </c>
      <c r="K36" s="36">
        <f>H36+I36-J36</f>
        <v>-0.39999999999997726</v>
      </c>
    </row>
    <row r="37" spans="1:11" ht="15.75">
      <c r="A37" s="12" t="s">
        <v>55</v>
      </c>
      <c r="B37" s="4" t="s">
        <v>23</v>
      </c>
      <c r="C37" s="10" t="s">
        <v>102</v>
      </c>
      <c r="D37" s="3" t="s">
        <v>53</v>
      </c>
      <c r="E37" s="13" t="s">
        <v>123</v>
      </c>
      <c r="F37" s="14">
        <f>$M$2</f>
        <v>325.75</v>
      </c>
      <c r="G37" s="10">
        <f t="shared" si="1"/>
        <v>375</v>
      </c>
      <c r="H37" s="15">
        <f>G37</f>
        <v>375</v>
      </c>
      <c r="I37" s="15">
        <f>$L$1*1</f>
        <v>4.6</v>
      </c>
      <c r="J37" s="16">
        <v>380</v>
      </c>
      <c r="K37" s="32">
        <f>H37+I37-J37</f>
        <v>-0.39999999999997726</v>
      </c>
    </row>
    <row r="38" spans="1:11" ht="15.75">
      <c r="A38" s="23" t="s">
        <v>70</v>
      </c>
      <c r="B38" s="24" t="s">
        <v>41</v>
      </c>
      <c r="C38" s="25" t="s">
        <v>42</v>
      </c>
      <c r="D38" s="26">
        <v>1</v>
      </c>
      <c r="E38" s="27" t="s">
        <v>123</v>
      </c>
      <c r="F38" s="28">
        <f>$M$1</f>
        <v>287.1</v>
      </c>
      <c r="G38" s="25">
        <f t="shared" si="1"/>
        <v>331</v>
      </c>
      <c r="H38" s="29">
        <f>G38</f>
        <v>331</v>
      </c>
      <c r="I38" s="29">
        <f>$L$1*1</f>
        <v>4.6</v>
      </c>
      <c r="J38" s="30">
        <v>336</v>
      </c>
      <c r="K38" s="36">
        <f>H38+I38-J38</f>
        <v>-0.39999999999997726</v>
      </c>
    </row>
    <row r="39" spans="1:11" ht="15.75">
      <c r="A39" s="12" t="s">
        <v>100</v>
      </c>
      <c r="B39" s="4" t="s">
        <v>57</v>
      </c>
      <c r="C39" s="10" t="s">
        <v>98</v>
      </c>
      <c r="D39" s="3">
        <v>1</v>
      </c>
      <c r="E39" s="13" t="s">
        <v>123</v>
      </c>
      <c r="F39" s="14">
        <f>$M$3</f>
        <v>386.48</v>
      </c>
      <c r="G39" s="10">
        <f t="shared" si="1"/>
        <v>445</v>
      </c>
      <c r="H39" s="15">
        <f>G39</f>
        <v>445</v>
      </c>
      <c r="I39" s="15">
        <f>$L$1*1</f>
        <v>4.6</v>
      </c>
      <c r="J39" s="16">
        <v>450</v>
      </c>
      <c r="K39" s="32">
        <f>H39+I39-J39</f>
        <v>-0.39999999999997726</v>
      </c>
    </row>
    <row r="40" spans="1:11" ht="15.75">
      <c r="A40" s="23" t="s">
        <v>87</v>
      </c>
      <c r="B40" s="24" t="s">
        <v>19</v>
      </c>
      <c r="C40" s="25" t="s">
        <v>40</v>
      </c>
      <c r="D40" s="26">
        <v>1</v>
      </c>
      <c r="E40" s="27" t="s">
        <v>123</v>
      </c>
      <c r="F40" s="28">
        <f>$M$1</f>
        <v>287.1</v>
      </c>
      <c r="G40" s="25">
        <f t="shared" si="1"/>
        <v>331</v>
      </c>
      <c r="H40" s="29">
        <f>SUM(G40:G41)</f>
        <v>706</v>
      </c>
      <c r="I40" s="29">
        <f>$L$1*2</f>
        <v>9.2</v>
      </c>
      <c r="J40" s="30">
        <v>715</v>
      </c>
      <c r="K40" s="36">
        <f>H40+I40-J40</f>
        <v>0.20000000000004547</v>
      </c>
    </row>
    <row r="41" spans="1:11" ht="15.75">
      <c r="A41" s="23" t="s">
        <v>87</v>
      </c>
      <c r="B41" s="24" t="s">
        <v>23</v>
      </c>
      <c r="C41" s="25" t="s">
        <v>104</v>
      </c>
      <c r="D41" s="26" t="s">
        <v>53</v>
      </c>
      <c r="E41" s="27" t="s">
        <v>123</v>
      </c>
      <c r="F41" s="28">
        <f>$M$2</f>
        <v>325.75</v>
      </c>
      <c r="G41" s="25">
        <f t="shared" si="1"/>
        <v>375</v>
      </c>
      <c r="H41" s="29"/>
      <c r="I41" s="29"/>
      <c r="J41" s="30"/>
      <c r="K41" s="36"/>
    </row>
    <row r="42" spans="1:11" ht="15.75">
      <c r="A42" s="12" t="s">
        <v>73</v>
      </c>
      <c r="B42" s="4" t="s">
        <v>46</v>
      </c>
      <c r="C42" s="10" t="s">
        <v>48</v>
      </c>
      <c r="D42" s="3">
        <v>1</v>
      </c>
      <c r="E42" s="13" t="s">
        <v>123</v>
      </c>
      <c r="F42" s="14">
        <f>$M$1</f>
        <v>287.1</v>
      </c>
      <c r="G42" s="10">
        <f t="shared" si="1"/>
        <v>331</v>
      </c>
      <c r="H42" s="15">
        <f>G42</f>
        <v>331</v>
      </c>
      <c r="I42" s="15">
        <f>$L$1*1</f>
        <v>4.6</v>
      </c>
      <c r="J42" s="16">
        <v>336</v>
      </c>
      <c r="K42" s="32">
        <f>H42+I42-J42</f>
        <v>-0.39999999999997726</v>
      </c>
    </row>
    <row r="43" spans="1:11" ht="15.75">
      <c r="A43" s="23" t="s">
        <v>9</v>
      </c>
      <c r="B43" s="24" t="s">
        <v>2</v>
      </c>
      <c r="C43" s="25" t="s">
        <v>8</v>
      </c>
      <c r="D43" s="26">
        <v>1</v>
      </c>
      <c r="E43" s="27" t="s">
        <v>123</v>
      </c>
      <c r="F43" s="28">
        <f>$M$1</f>
        <v>287.1</v>
      </c>
      <c r="G43" s="25">
        <f t="shared" si="1"/>
        <v>331</v>
      </c>
      <c r="H43" s="29">
        <f>SUM(G43:G45)</f>
        <v>980</v>
      </c>
      <c r="I43" s="29">
        <f>$L$1*3</f>
        <v>13.799999999999999</v>
      </c>
      <c r="J43" s="30">
        <v>994</v>
      </c>
      <c r="K43" s="36">
        <f>H43+I43-J43</f>
        <v>-0.20000000000004547</v>
      </c>
    </row>
    <row r="44" spans="1:11" ht="15.75">
      <c r="A44" s="23" t="s">
        <v>9</v>
      </c>
      <c r="B44" s="24" t="s">
        <v>89</v>
      </c>
      <c r="C44" s="25" t="s">
        <v>90</v>
      </c>
      <c r="D44" s="26">
        <v>1</v>
      </c>
      <c r="E44" s="27" t="s">
        <v>123</v>
      </c>
      <c r="F44" s="28">
        <f>$M$1</f>
        <v>287.1</v>
      </c>
      <c r="G44" s="25">
        <f t="shared" si="1"/>
        <v>331</v>
      </c>
      <c r="H44" s="29"/>
      <c r="I44" s="29"/>
      <c r="J44" s="30"/>
      <c r="K44" s="36"/>
    </row>
    <row r="45" spans="1:11" ht="15.75">
      <c r="A45" s="23" t="s">
        <v>9</v>
      </c>
      <c r="B45" s="24" t="s">
        <v>107</v>
      </c>
      <c r="C45" s="25" t="s">
        <v>109</v>
      </c>
      <c r="D45" s="26">
        <v>1</v>
      </c>
      <c r="E45" s="27" t="s">
        <v>123</v>
      </c>
      <c r="F45" s="28">
        <f>$M$4</f>
        <v>276.06</v>
      </c>
      <c r="G45" s="25">
        <f t="shared" si="1"/>
        <v>318</v>
      </c>
      <c r="H45" s="29"/>
      <c r="I45" s="29"/>
      <c r="J45" s="30"/>
      <c r="K45" s="36"/>
    </row>
    <row r="46" spans="1:11" ht="15.75">
      <c r="A46" s="12" t="s">
        <v>74</v>
      </c>
      <c r="B46" s="4" t="s">
        <v>46</v>
      </c>
      <c r="C46" s="10" t="s">
        <v>49</v>
      </c>
      <c r="D46" s="3">
        <v>1</v>
      </c>
      <c r="E46" s="13" t="s">
        <v>123</v>
      </c>
      <c r="F46" s="14">
        <f>$M$1</f>
        <v>287.1</v>
      </c>
      <c r="G46" s="10">
        <f t="shared" si="1"/>
        <v>331</v>
      </c>
      <c r="H46" s="15">
        <f>SUM(G46:G49)</f>
        <v>1368</v>
      </c>
      <c r="I46" s="15">
        <f>$L$1*4</f>
        <v>18.4</v>
      </c>
      <c r="J46" s="16">
        <v>1386</v>
      </c>
      <c r="K46" s="32">
        <f>H46+I46-J46</f>
        <v>0.40000000000009095</v>
      </c>
    </row>
    <row r="47" spans="1:11" ht="15.75">
      <c r="A47" s="12" t="s">
        <v>74</v>
      </c>
      <c r="B47" s="4" t="s">
        <v>2</v>
      </c>
      <c r="C47" s="10" t="s">
        <v>8</v>
      </c>
      <c r="D47" s="3" t="s">
        <v>53</v>
      </c>
      <c r="E47" s="13" t="s">
        <v>123</v>
      </c>
      <c r="F47" s="14">
        <f>$M$2</f>
        <v>325.75</v>
      </c>
      <c r="G47" s="10">
        <f t="shared" si="1"/>
        <v>375</v>
      </c>
      <c r="H47" s="15"/>
      <c r="I47" s="15"/>
      <c r="J47" s="16"/>
      <c r="K47" s="32"/>
    </row>
    <row r="48" spans="1:11" ht="15.75">
      <c r="A48" s="12" t="s">
        <v>74</v>
      </c>
      <c r="B48" s="4" t="s">
        <v>89</v>
      </c>
      <c r="C48" s="10" t="s">
        <v>90</v>
      </c>
      <c r="D48" s="3">
        <v>3</v>
      </c>
      <c r="E48" s="13" t="s">
        <v>123</v>
      </c>
      <c r="F48" s="14">
        <f>$M$1</f>
        <v>287.1</v>
      </c>
      <c r="G48" s="10">
        <f t="shared" si="1"/>
        <v>331</v>
      </c>
      <c r="H48" s="15"/>
      <c r="I48" s="15"/>
      <c r="J48" s="16"/>
      <c r="K48" s="32"/>
    </row>
    <row r="49" spans="1:11" ht="15.75">
      <c r="A49" s="12" t="s">
        <v>74</v>
      </c>
      <c r="B49" s="4" t="s">
        <v>89</v>
      </c>
      <c r="C49" s="10" t="s">
        <v>91</v>
      </c>
      <c r="D49" s="3">
        <v>3</v>
      </c>
      <c r="E49" s="13" t="s">
        <v>123</v>
      </c>
      <c r="F49" s="14">
        <f>$M$1</f>
        <v>287.1</v>
      </c>
      <c r="G49" s="10">
        <f t="shared" si="1"/>
        <v>331</v>
      </c>
      <c r="H49" s="15"/>
      <c r="I49" s="15"/>
      <c r="J49" s="16"/>
      <c r="K49" s="32"/>
    </row>
    <row r="50" spans="1:11" ht="15.75">
      <c r="A50" s="23" t="s">
        <v>67</v>
      </c>
      <c r="B50" s="24" t="s">
        <v>66</v>
      </c>
      <c r="C50" s="25" t="s">
        <v>68</v>
      </c>
      <c r="D50" s="26" t="s">
        <v>53</v>
      </c>
      <c r="E50" s="27" t="s">
        <v>123</v>
      </c>
      <c r="F50" s="28">
        <f>$M$2</f>
        <v>325.75</v>
      </c>
      <c r="G50" s="25">
        <f t="shared" si="1"/>
        <v>375</v>
      </c>
      <c r="H50" s="29">
        <f>SUM(G50:G52)</f>
        <v>1024</v>
      </c>
      <c r="I50" s="29">
        <f>$L$1*3</f>
        <v>13.799999999999999</v>
      </c>
      <c r="J50" s="30">
        <v>1038</v>
      </c>
      <c r="K50" s="36">
        <f>H50+I50-J50</f>
        <v>-0.20000000000004547</v>
      </c>
    </row>
    <row r="51" spans="1:11" ht="15.75">
      <c r="A51" s="23" t="s">
        <v>67</v>
      </c>
      <c r="B51" s="24" t="s">
        <v>41</v>
      </c>
      <c r="C51" s="25" t="s">
        <v>44</v>
      </c>
      <c r="D51" s="26">
        <v>1</v>
      </c>
      <c r="E51" s="27" t="s">
        <v>123</v>
      </c>
      <c r="F51" s="28">
        <f>$M$1</f>
        <v>287.1</v>
      </c>
      <c r="G51" s="25">
        <f t="shared" si="1"/>
        <v>331</v>
      </c>
      <c r="H51" s="29"/>
      <c r="I51" s="29"/>
      <c r="J51" s="30"/>
      <c r="K51" s="36"/>
    </row>
    <row r="52" spans="1:11" ht="15.75">
      <c r="A52" s="23" t="s">
        <v>67</v>
      </c>
      <c r="B52" s="24" t="s">
        <v>107</v>
      </c>
      <c r="C52" s="25" t="s">
        <v>110</v>
      </c>
      <c r="D52" s="26">
        <v>1</v>
      </c>
      <c r="E52" s="27" t="s">
        <v>123</v>
      </c>
      <c r="F52" s="28">
        <f>$M$4</f>
        <v>276.06</v>
      </c>
      <c r="G52" s="25">
        <f t="shared" si="1"/>
        <v>318</v>
      </c>
      <c r="H52" s="29"/>
      <c r="I52" s="29"/>
      <c r="J52" s="30"/>
      <c r="K52" s="36"/>
    </row>
    <row r="53" spans="1:11" ht="15.75">
      <c r="A53" s="12" t="s">
        <v>54</v>
      </c>
      <c r="B53" s="4" t="s">
        <v>89</v>
      </c>
      <c r="C53" s="10" t="s">
        <v>93</v>
      </c>
      <c r="D53" s="3">
        <v>1</v>
      </c>
      <c r="E53" s="13" t="s">
        <v>123</v>
      </c>
      <c r="F53" s="14">
        <f>$M$1</f>
        <v>287.1</v>
      </c>
      <c r="G53" s="10">
        <f t="shared" si="1"/>
        <v>331</v>
      </c>
      <c r="H53" s="15">
        <f>SUM(G53:G55)</f>
        <v>1081</v>
      </c>
      <c r="I53" s="15">
        <f>$L$1*3</f>
        <v>13.799999999999999</v>
      </c>
      <c r="J53" s="16">
        <v>1095</v>
      </c>
      <c r="K53" s="32">
        <f>H53+I53-J53</f>
        <v>-0.20000000000004547</v>
      </c>
    </row>
    <row r="54" spans="1:11" ht="15.75">
      <c r="A54" s="12" t="s">
        <v>54</v>
      </c>
      <c r="B54" s="4" t="s">
        <v>23</v>
      </c>
      <c r="C54" s="10" t="s">
        <v>122</v>
      </c>
      <c r="D54" s="3" t="s">
        <v>53</v>
      </c>
      <c r="E54" s="13" t="s">
        <v>123</v>
      </c>
      <c r="F54" s="14">
        <f>$M$2</f>
        <v>325.75</v>
      </c>
      <c r="G54" s="10">
        <f t="shared" si="1"/>
        <v>375</v>
      </c>
      <c r="H54" s="15"/>
      <c r="I54" s="15"/>
      <c r="J54" s="16"/>
      <c r="K54" s="32"/>
    </row>
    <row r="55" spans="1:11" ht="15.75">
      <c r="A55" s="12" t="s">
        <v>54</v>
      </c>
      <c r="B55" s="4" t="s">
        <v>23</v>
      </c>
      <c r="C55" s="10" t="s">
        <v>101</v>
      </c>
      <c r="D55" s="3" t="s">
        <v>53</v>
      </c>
      <c r="E55" s="13" t="s">
        <v>123</v>
      </c>
      <c r="F55" s="14">
        <f>$M$2</f>
        <v>325.75</v>
      </c>
      <c r="G55" s="10">
        <f t="shared" si="1"/>
        <v>375</v>
      </c>
      <c r="H55" s="15"/>
      <c r="I55" s="15"/>
      <c r="J55" s="16"/>
      <c r="K55" s="32"/>
    </row>
    <row r="56" spans="1:11" ht="15.75">
      <c r="A56" s="23" t="s">
        <v>97</v>
      </c>
      <c r="B56" s="24" t="s">
        <v>23</v>
      </c>
      <c r="C56" s="25" t="s">
        <v>105</v>
      </c>
      <c r="D56" s="26" t="s">
        <v>53</v>
      </c>
      <c r="E56" s="27" t="s">
        <v>123</v>
      </c>
      <c r="F56" s="28">
        <f>$M$2</f>
        <v>325.75</v>
      </c>
      <c r="G56" s="25">
        <f t="shared" si="1"/>
        <v>375</v>
      </c>
      <c r="H56" s="29">
        <f>G56</f>
        <v>375</v>
      </c>
      <c r="I56" s="29">
        <f>$L$1*1</f>
        <v>4.6</v>
      </c>
      <c r="J56" s="30">
        <v>380</v>
      </c>
      <c r="K56" s="36">
        <f>H56+I56-J56</f>
        <v>-0.39999999999997726</v>
      </c>
    </row>
    <row r="57" spans="1:11" ht="15.75">
      <c r="A57" s="12" t="s">
        <v>86</v>
      </c>
      <c r="B57" s="4" t="s">
        <v>2</v>
      </c>
      <c r="C57" s="10" t="s">
        <v>8</v>
      </c>
      <c r="D57" s="3">
        <v>2</v>
      </c>
      <c r="E57" s="13" t="s">
        <v>123</v>
      </c>
      <c r="F57" s="14">
        <f>$M$1</f>
        <v>287.1</v>
      </c>
      <c r="G57" s="10">
        <f t="shared" si="1"/>
        <v>331</v>
      </c>
      <c r="H57" s="15">
        <f>SUM(G57:G61)</f>
        <v>1769</v>
      </c>
      <c r="I57" s="15">
        <f>$L$1*5</f>
        <v>23</v>
      </c>
      <c r="J57" s="16">
        <v>1792</v>
      </c>
      <c r="K57" s="32">
        <f>H57+I57-J57</f>
        <v>0</v>
      </c>
    </row>
    <row r="58" spans="1:11" ht="15.75">
      <c r="A58" s="12" t="s">
        <v>86</v>
      </c>
      <c r="B58" s="4" t="s">
        <v>2</v>
      </c>
      <c r="C58" s="10" t="s">
        <v>11</v>
      </c>
      <c r="D58" s="3">
        <v>2</v>
      </c>
      <c r="E58" s="13" t="s">
        <v>123</v>
      </c>
      <c r="F58" s="14">
        <f>$M$1</f>
        <v>287.1</v>
      </c>
      <c r="G58" s="10">
        <f t="shared" si="1"/>
        <v>331</v>
      </c>
      <c r="H58" s="15"/>
      <c r="I58" s="15"/>
      <c r="J58" s="16"/>
      <c r="K58" s="32"/>
    </row>
    <row r="59" spans="1:11" ht="15.75">
      <c r="A59" s="12" t="s">
        <v>86</v>
      </c>
      <c r="B59" s="4" t="s">
        <v>19</v>
      </c>
      <c r="C59" s="10" t="s">
        <v>39</v>
      </c>
      <c r="D59" s="3">
        <v>1</v>
      </c>
      <c r="E59" s="13" t="s">
        <v>123</v>
      </c>
      <c r="F59" s="14">
        <f>$M$1</f>
        <v>287.1</v>
      </c>
      <c r="G59" s="10">
        <f t="shared" si="1"/>
        <v>331</v>
      </c>
      <c r="H59" s="15"/>
      <c r="I59" s="15"/>
      <c r="J59" s="16"/>
      <c r="K59" s="32"/>
    </row>
    <row r="60" spans="1:11" ht="15.75">
      <c r="A60" s="12" t="s">
        <v>86</v>
      </c>
      <c r="B60" s="4" t="s">
        <v>19</v>
      </c>
      <c r="C60" s="10" t="s">
        <v>27</v>
      </c>
      <c r="D60" s="3">
        <v>1</v>
      </c>
      <c r="E60" s="13" t="s">
        <v>123</v>
      </c>
      <c r="F60" s="14">
        <f>$M$1</f>
        <v>287.1</v>
      </c>
      <c r="G60" s="10">
        <f t="shared" si="1"/>
        <v>331</v>
      </c>
      <c r="H60" s="15"/>
      <c r="I60" s="15"/>
      <c r="J60" s="16"/>
      <c r="K60" s="32"/>
    </row>
    <row r="61" spans="1:11" ht="15.75">
      <c r="A61" s="12" t="s">
        <v>86</v>
      </c>
      <c r="B61" s="4" t="s">
        <v>57</v>
      </c>
      <c r="C61" s="10" t="s">
        <v>98</v>
      </c>
      <c r="D61" s="3" t="s">
        <v>53</v>
      </c>
      <c r="E61" s="13" t="s">
        <v>123</v>
      </c>
      <c r="F61" s="14">
        <f>$M$3</f>
        <v>386.48</v>
      </c>
      <c r="G61" s="10">
        <f t="shared" si="1"/>
        <v>445</v>
      </c>
      <c r="H61" s="15"/>
      <c r="I61" s="15"/>
      <c r="J61" s="16"/>
      <c r="K61" s="32"/>
    </row>
    <row r="62" spans="1:11" ht="15.75">
      <c r="A62" s="23" t="s">
        <v>52</v>
      </c>
      <c r="B62" s="24" t="s">
        <v>46</v>
      </c>
      <c r="C62" s="25" t="s">
        <v>50</v>
      </c>
      <c r="D62" s="26">
        <v>1</v>
      </c>
      <c r="E62" s="27" t="s">
        <v>123</v>
      </c>
      <c r="F62" s="28">
        <f>$M$1</f>
        <v>287.1</v>
      </c>
      <c r="G62" s="25">
        <f t="shared" si="1"/>
        <v>331</v>
      </c>
      <c r="H62" s="29">
        <f>G62</f>
        <v>331</v>
      </c>
      <c r="I62" s="29">
        <f>$L$1*1</f>
        <v>4.6</v>
      </c>
      <c r="J62" s="30">
        <v>336</v>
      </c>
      <c r="K62" s="36">
        <f>H62+I62-J62</f>
        <v>-0.39999999999997726</v>
      </c>
    </row>
    <row r="63" spans="1:11" ht="15.75">
      <c r="A63" s="12" t="s">
        <v>88</v>
      </c>
      <c r="B63" s="4" t="s">
        <v>4</v>
      </c>
      <c r="C63" s="10" t="s">
        <v>26</v>
      </c>
      <c r="D63" s="3">
        <v>1</v>
      </c>
      <c r="E63" s="13" t="s">
        <v>123</v>
      </c>
      <c r="F63" s="14">
        <f>$M$1</f>
        <v>287.1</v>
      </c>
      <c r="G63" s="10">
        <f t="shared" si="1"/>
        <v>331</v>
      </c>
      <c r="H63" s="15">
        <f>SUM(G63:G64)</f>
        <v>662</v>
      </c>
      <c r="I63" s="15">
        <f>$L$1*2</f>
        <v>9.2</v>
      </c>
      <c r="J63" s="16">
        <v>671</v>
      </c>
      <c r="K63" s="32">
        <f>H63+I63-J63</f>
        <v>0.20000000000004547</v>
      </c>
    </row>
    <row r="64" spans="1:11" ht="15.75">
      <c r="A64" s="12" t="s">
        <v>88</v>
      </c>
      <c r="B64" s="4" t="s">
        <v>4</v>
      </c>
      <c r="C64" s="10" t="s">
        <v>3</v>
      </c>
      <c r="D64" s="3">
        <v>1</v>
      </c>
      <c r="E64" s="13" t="s">
        <v>123</v>
      </c>
      <c r="F64" s="14">
        <f>$M$1</f>
        <v>287.1</v>
      </c>
      <c r="G64" s="10">
        <f t="shared" si="1"/>
        <v>331</v>
      </c>
      <c r="H64" s="15"/>
      <c r="I64" s="15"/>
      <c r="J64" s="16"/>
      <c r="K64" s="32"/>
    </row>
    <row r="65" spans="1:11" ht="15.75">
      <c r="A65" s="23" t="s">
        <v>96</v>
      </c>
      <c r="B65" s="24" t="s">
        <v>89</v>
      </c>
      <c r="C65" s="25" t="s">
        <v>92</v>
      </c>
      <c r="D65" s="26">
        <v>3</v>
      </c>
      <c r="E65" s="27" t="s">
        <v>123</v>
      </c>
      <c r="F65" s="28">
        <f>$M$1</f>
        <v>287.1</v>
      </c>
      <c r="G65" s="25">
        <f aca="true" t="shared" si="2" ref="G65:G78">ROUNDUP(F65*1.15,0)</f>
        <v>331</v>
      </c>
      <c r="H65" s="29">
        <f>SUM(G65:G67)</f>
        <v>1081</v>
      </c>
      <c r="I65" s="29">
        <f>$L$1*3</f>
        <v>13.799999999999999</v>
      </c>
      <c r="J65" s="30">
        <v>1095</v>
      </c>
      <c r="K65" s="36">
        <f>H65+I65-J65</f>
        <v>-0.20000000000004547</v>
      </c>
    </row>
    <row r="66" spans="1:11" ht="15.75">
      <c r="A66" s="23" t="s">
        <v>96</v>
      </c>
      <c r="B66" s="24" t="s">
        <v>23</v>
      </c>
      <c r="C66" s="25" t="s">
        <v>124</v>
      </c>
      <c r="D66" s="26" t="s">
        <v>53</v>
      </c>
      <c r="E66" s="27" t="s">
        <v>123</v>
      </c>
      <c r="F66" s="28">
        <f>$M$2</f>
        <v>325.75</v>
      </c>
      <c r="G66" s="25">
        <f t="shared" si="2"/>
        <v>375</v>
      </c>
      <c r="H66" s="29"/>
      <c r="I66" s="29"/>
      <c r="J66" s="30"/>
      <c r="K66" s="36"/>
    </row>
    <row r="67" spans="1:11" ht="15.75">
      <c r="A67" s="23" t="s">
        <v>96</v>
      </c>
      <c r="B67" s="24" t="s">
        <v>23</v>
      </c>
      <c r="C67" s="25" t="s">
        <v>103</v>
      </c>
      <c r="D67" s="26" t="s">
        <v>53</v>
      </c>
      <c r="E67" s="27" t="s">
        <v>123</v>
      </c>
      <c r="F67" s="28">
        <f>$M$2</f>
        <v>325.75</v>
      </c>
      <c r="G67" s="25">
        <f t="shared" si="2"/>
        <v>375</v>
      </c>
      <c r="H67" s="29"/>
      <c r="I67" s="29"/>
      <c r="J67" s="30"/>
      <c r="K67" s="36"/>
    </row>
    <row r="68" spans="1:11" ht="15.75">
      <c r="A68" s="12" t="s">
        <v>15</v>
      </c>
      <c r="B68" s="4" t="s">
        <v>64</v>
      </c>
      <c r="C68" s="10" t="s">
        <v>65</v>
      </c>
      <c r="D68" s="3" t="s">
        <v>53</v>
      </c>
      <c r="E68" s="13" t="s">
        <v>123</v>
      </c>
      <c r="F68" s="14">
        <f>$M$2</f>
        <v>325.75</v>
      </c>
      <c r="G68" s="10">
        <f t="shared" si="2"/>
        <v>375</v>
      </c>
      <c r="H68" s="15">
        <f>SUM(G68:G71)</f>
        <v>1412</v>
      </c>
      <c r="I68" s="15">
        <f>$L$1*4</f>
        <v>18.4</v>
      </c>
      <c r="J68" s="16">
        <v>1430</v>
      </c>
      <c r="K68" s="32">
        <f>H68+I68-J68</f>
        <v>0.40000000000009095</v>
      </c>
    </row>
    <row r="69" spans="1:11" ht="15.75">
      <c r="A69" s="12" t="s">
        <v>15</v>
      </c>
      <c r="B69" s="4" t="s">
        <v>64</v>
      </c>
      <c r="C69" s="10" t="s">
        <v>65</v>
      </c>
      <c r="D69" s="3" t="s">
        <v>53</v>
      </c>
      <c r="E69" s="13" t="s">
        <v>123</v>
      </c>
      <c r="F69" s="14">
        <f>$M$2</f>
        <v>325.75</v>
      </c>
      <c r="G69" s="10">
        <f t="shared" si="2"/>
        <v>375</v>
      </c>
      <c r="H69" s="15"/>
      <c r="I69" s="15"/>
      <c r="J69" s="16"/>
      <c r="K69" s="32"/>
    </row>
    <row r="70" spans="1:11" ht="15.75">
      <c r="A70" s="12" t="s">
        <v>15</v>
      </c>
      <c r="B70" s="4" t="s">
        <v>46</v>
      </c>
      <c r="C70" s="10" t="s">
        <v>47</v>
      </c>
      <c r="D70" s="3">
        <v>1</v>
      </c>
      <c r="E70" s="13" t="s">
        <v>123</v>
      </c>
      <c r="F70" s="14">
        <f>$M$1</f>
        <v>287.1</v>
      </c>
      <c r="G70" s="10">
        <f t="shared" si="2"/>
        <v>331</v>
      </c>
      <c r="H70" s="15"/>
      <c r="I70" s="15"/>
      <c r="J70" s="16"/>
      <c r="K70" s="32"/>
    </row>
    <row r="71" spans="1:11" ht="15.75">
      <c r="A71" s="12" t="s">
        <v>15</v>
      </c>
      <c r="B71" s="4" t="s">
        <v>4</v>
      </c>
      <c r="C71" s="10" t="s">
        <v>16</v>
      </c>
      <c r="D71" s="3">
        <v>1</v>
      </c>
      <c r="E71" s="13" t="s">
        <v>123</v>
      </c>
      <c r="F71" s="14">
        <f>$M$1</f>
        <v>287.1</v>
      </c>
      <c r="G71" s="10">
        <f t="shared" si="2"/>
        <v>331</v>
      </c>
      <c r="H71" s="15"/>
      <c r="I71" s="15"/>
      <c r="J71" s="16"/>
      <c r="K71" s="32"/>
    </row>
    <row r="72" spans="1:11" ht="15.75">
      <c r="A72" s="23" t="s">
        <v>85</v>
      </c>
      <c r="B72" s="24" t="s">
        <v>2</v>
      </c>
      <c r="C72" s="25" t="s">
        <v>11</v>
      </c>
      <c r="D72" s="26">
        <v>1</v>
      </c>
      <c r="E72" s="27" t="s">
        <v>123</v>
      </c>
      <c r="F72" s="28">
        <f>$M$1</f>
        <v>287.1</v>
      </c>
      <c r="G72" s="25">
        <f t="shared" si="2"/>
        <v>331</v>
      </c>
      <c r="H72" s="29">
        <f>SUM(G72:G74)</f>
        <v>1107</v>
      </c>
      <c r="I72" s="29">
        <f>$L$1*3</f>
        <v>13.799999999999999</v>
      </c>
      <c r="J72" s="30">
        <f>785+336</f>
        <v>1121</v>
      </c>
      <c r="K72" s="36">
        <f>H72+I72-J72</f>
        <v>-0.20000000000004547</v>
      </c>
    </row>
    <row r="73" spans="1:11" ht="15.75">
      <c r="A73" s="23" t="s">
        <v>85</v>
      </c>
      <c r="B73" s="24" t="s">
        <v>89</v>
      </c>
      <c r="C73" s="25" t="s">
        <v>93</v>
      </c>
      <c r="D73" s="26">
        <v>3</v>
      </c>
      <c r="E73" s="27" t="s">
        <v>123</v>
      </c>
      <c r="F73" s="28">
        <f>$M$1</f>
        <v>287.1</v>
      </c>
      <c r="G73" s="25">
        <f>ROUNDUP(F73*1.15,0)</f>
        <v>331</v>
      </c>
      <c r="H73" s="29"/>
      <c r="I73" s="29"/>
      <c r="J73" s="30"/>
      <c r="K73" s="36"/>
    </row>
    <row r="74" spans="1:11" ht="15.75">
      <c r="A74" s="23" t="s">
        <v>85</v>
      </c>
      <c r="B74" s="24" t="s">
        <v>57</v>
      </c>
      <c r="C74" s="25" t="s">
        <v>1</v>
      </c>
      <c r="D74" s="26">
        <v>1</v>
      </c>
      <c r="E74" s="27" t="s">
        <v>123</v>
      </c>
      <c r="F74" s="28">
        <f>$M$3</f>
        <v>386.48</v>
      </c>
      <c r="G74" s="25">
        <f t="shared" si="2"/>
        <v>445</v>
      </c>
      <c r="H74" s="29"/>
      <c r="I74" s="29"/>
      <c r="J74" s="30"/>
      <c r="K74" s="36"/>
    </row>
    <row r="75" spans="1:11" ht="15.75">
      <c r="A75" s="12" t="s">
        <v>72</v>
      </c>
      <c r="B75" s="4" t="s">
        <v>41</v>
      </c>
      <c r="C75" s="10" t="s">
        <v>45</v>
      </c>
      <c r="D75" s="3">
        <v>1</v>
      </c>
      <c r="E75" s="13" t="s">
        <v>123</v>
      </c>
      <c r="F75" s="14">
        <f>$M$1</f>
        <v>287.1</v>
      </c>
      <c r="G75" s="10">
        <f t="shared" si="2"/>
        <v>331</v>
      </c>
      <c r="H75" s="15">
        <f>SUM(G75:G76)</f>
        <v>662</v>
      </c>
      <c r="I75" s="15">
        <f>$L$1*2</f>
        <v>9.2</v>
      </c>
      <c r="J75" s="16">
        <v>671</v>
      </c>
      <c r="K75" s="32">
        <f>H75+I75-J75</f>
        <v>0.20000000000004547</v>
      </c>
    </row>
    <row r="76" spans="1:11" ht="15.75">
      <c r="A76" s="12" t="s">
        <v>72</v>
      </c>
      <c r="B76" s="4" t="s">
        <v>89</v>
      </c>
      <c r="C76" s="10" t="s">
        <v>91</v>
      </c>
      <c r="D76" s="3">
        <v>2</v>
      </c>
      <c r="E76" s="13" t="s">
        <v>123</v>
      </c>
      <c r="F76" s="14">
        <f>$M$1</f>
        <v>287.1</v>
      </c>
      <c r="G76" s="10">
        <f t="shared" si="2"/>
        <v>331</v>
      </c>
      <c r="H76" s="15"/>
      <c r="I76" s="15"/>
      <c r="J76" s="16"/>
      <c r="K76" s="32"/>
    </row>
    <row r="77" spans="1:11" ht="15.75">
      <c r="A77" s="23" t="s">
        <v>130</v>
      </c>
      <c r="B77" s="24" t="s">
        <v>6</v>
      </c>
      <c r="C77" s="25" t="s">
        <v>29</v>
      </c>
      <c r="D77" s="26">
        <v>1</v>
      </c>
      <c r="E77" s="27" t="s">
        <v>123</v>
      </c>
      <c r="F77" s="28">
        <f>$M$1</f>
        <v>287.1</v>
      </c>
      <c r="G77" s="25">
        <f>ROUNDUP(F77*1.15,0)</f>
        <v>331</v>
      </c>
      <c r="H77" s="29">
        <f>G77</f>
        <v>331</v>
      </c>
      <c r="I77" s="29">
        <f>$L$1*1</f>
        <v>4.6</v>
      </c>
      <c r="J77" s="30">
        <v>336</v>
      </c>
      <c r="K77" s="36">
        <f>H77+I77-J77</f>
        <v>-0.39999999999997726</v>
      </c>
    </row>
    <row r="78" spans="1:11" ht="15.75">
      <c r="A78" s="12" t="s">
        <v>106</v>
      </c>
      <c r="B78" s="4" t="s">
        <v>58</v>
      </c>
      <c r="C78" s="10" t="s">
        <v>63</v>
      </c>
      <c r="D78" s="3" t="s">
        <v>53</v>
      </c>
      <c r="E78" s="13" t="s">
        <v>123</v>
      </c>
      <c r="F78" s="14">
        <f>$M$6</f>
        <v>386.48</v>
      </c>
      <c r="G78" s="10">
        <f t="shared" si="2"/>
        <v>445</v>
      </c>
      <c r="H78" s="15">
        <f>G78</f>
        <v>445</v>
      </c>
      <c r="I78" s="15">
        <f>$L$1*1</f>
        <v>4.6</v>
      </c>
      <c r="J78" s="16">
        <v>450</v>
      </c>
      <c r="K78" s="32">
        <f>H78+I78-J78</f>
        <v>-0.39999999999997726</v>
      </c>
    </row>
    <row r="80" ht="15.75">
      <c r="K80" s="33"/>
    </row>
    <row r="83" ht="15.75">
      <c r="E83" s="18"/>
    </row>
    <row r="84" ht="15.75">
      <c r="E84" s="18"/>
    </row>
    <row r="86" ht="15.75">
      <c r="E86" s="18"/>
    </row>
    <row r="87" ht="15.75">
      <c r="E87" s="18"/>
    </row>
    <row r="88" ht="15.75">
      <c r="E88" s="18"/>
    </row>
    <row r="89" spans="8:9" ht="15.75">
      <c r="H89" s="21"/>
      <c r="I89" s="21"/>
    </row>
    <row r="93" ht="15.75">
      <c r="E93" s="18"/>
    </row>
    <row r="98" ht="15.75">
      <c r="E98" s="18"/>
    </row>
  </sheetData>
  <sheetProtection/>
  <autoFilter ref="A1:G78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Дорофеева</cp:lastModifiedBy>
  <cp:lastPrinted>2014-12-22T04:27:49Z</cp:lastPrinted>
  <dcterms:created xsi:type="dcterms:W3CDTF">2013-06-21T02:17:57Z</dcterms:created>
  <dcterms:modified xsi:type="dcterms:W3CDTF">2014-12-26T02:34:08Z</dcterms:modified>
  <cp:category/>
  <cp:version/>
  <cp:contentType/>
  <cp:contentStatus/>
</cp:coreProperties>
</file>