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795" windowHeight="132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Alena</author>
  </authors>
  <commentList>
    <comment ref="G12" authorId="0">
      <text>
        <r>
          <rPr>
            <b/>
            <sz val="8"/>
            <rFont val="Tahoma"/>
            <family val="0"/>
          </rPr>
          <t>Alena:</t>
        </r>
        <r>
          <rPr>
            <sz val="8"/>
            <rFont val="Tahoma"/>
            <family val="0"/>
          </rPr>
          <t xml:space="preserve">
не отписалась, отетила оп оставшемуся платежу</t>
        </r>
      </text>
    </comment>
  </commentList>
</comments>
</file>

<file path=xl/sharedStrings.xml><?xml version="1.0" encoding="utf-8"?>
<sst xmlns="http://schemas.openxmlformats.org/spreadsheetml/2006/main" count="43" uniqueCount="43">
  <si>
    <t>Ник</t>
  </si>
  <si>
    <t>Сумма</t>
  </si>
  <si>
    <t>Сумма с ОРГ</t>
  </si>
  <si>
    <t>Раскидка</t>
  </si>
  <si>
    <t>К оплате</t>
  </si>
  <si>
    <t>С депозита</t>
  </si>
  <si>
    <t>Оплачено</t>
  </si>
  <si>
    <t>трансп.</t>
  </si>
  <si>
    <t>Баланс (+ должны нам, - должны мы)</t>
  </si>
  <si>
    <t>S1160A-1901-5</t>
  </si>
  <si>
    <t>тр-2791</t>
  </si>
  <si>
    <t>22H</t>
  </si>
  <si>
    <t>8802-3</t>
  </si>
  <si>
    <t xml:space="preserve"> T-397</t>
  </si>
  <si>
    <t>ЦЕНА</t>
  </si>
  <si>
    <t>belka222</t>
  </si>
  <si>
    <t>glacialis</t>
  </si>
  <si>
    <t>irinik</t>
  </si>
  <si>
    <t>Kaza27</t>
  </si>
  <si>
    <t>38, 40</t>
  </si>
  <si>
    <t>10 пар</t>
  </si>
  <si>
    <t>36, 37</t>
  </si>
  <si>
    <t>38, 41</t>
  </si>
  <si>
    <t>mamatimura</t>
  </si>
  <si>
    <t>Olya8338</t>
  </si>
  <si>
    <t>Sazan4ik</t>
  </si>
  <si>
    <t>Sама по Sебе</t>
  </si>
  <si>
    <t>Twins</t>
  </si>
  <si>
    <t>Валюша</t>
  </si>
  <si>
    <t>Зинуля27</t>
  </si>
  <si>
    <t>кем</t>
  </si>
  <si>
    <t>Марфуша</t>
  </si>
  <si>
    <t xml:space="preserve">Олька К </t>
  </si>
  <si>
    <t>37, 39, 40</t>
  </si>
  <si>
    <t>Пандора777</t>
  </si>
  <si>
    <t>Снегурка 915</t>
  </si>
  <si>
    <t>Танечка-1985</t>
  </si>
  <si>
    <t>Юлиямайл</t>
  </si>
  <si>
    <t>AVATAR</t>
  </si>
  <si>
    <t>ПРИСТРОЙ</t>
  </si>
  <si>
    <t>37, 37, 38, 39</t>
  </si>
  <si>
    <t>Пар в ряду</t>
  </si>
  <si>
    <t>раскидка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</si>
</sst>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8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color indexed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textRotation="90" wrapText="1"/>
    </xf>
    <xf numFmtId="0" fontId="1" fillId="0" borderId="2" xfId="0" applyFont="1" applyFill="1" applyBorder="1" applyAlignment="1">
      <alignment horizontal="left" textRotation="90" wrapText="1"/>
    </xf>
    <xf numFmtId="0" fontId="1" fillId="0" borderId="3" xfId="0" applyFont="1" applyFill="1" applyBorder="1" applyAlignment="1">
      <alignment horizontal="left" textRotation="90" wrapText="1"/>
    </xf>
    <xf numFmtId="0" fontId="2" fillId="0" borderId="2" xfId="0" applyFont="1" applyFill="1" applyBorder="1" applyAlignment="1">
      <alignment horizontal="left" textRotation="90" wrapText="1"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164" fontId="2" fillId="0" borderId="3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164" fontId="1" fillId="0" borderId="3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171450</xdr:colOff>
      <xdr:row>0</xdr:row>
      <xdr:rowOff>19050</xdr:rowOff>
    </xdr:from>
    <xdr:to>
      <xdr:col>9</xdr:col>
      <xdr:colOff>676275</xdr:colOff>
      <xdr:row>0</xdr:row>
      <xdr:rowOff>485775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19050"/>
          <a:ext cx="504825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152400</xdr:colOff>
      <xdr:row>0</xdr:row>
      <xdr:rowOff>0</xdr:rowOff>
    </xdr:from>
    <xdr:to>
      <xdr:col>10</xdr:col>
      <xdr:colOff>704850</xdr:colOff>
      <xdr:row>0</xdr:row>
      <xdr:rowOff>295275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81825" y="0"/>
          <a:ext cx="552450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133350</xdr:colOff>
      <xdr:row>0</xdr:row>
      <xdr:rowOff>19050</xdr:rowOff>
    </xdr:from>
    <xdr:to>
      <xdr:col>11</xdr:col>
      <xdr:colOff>657225</xdr:colOff>
      <xdr:row>0</xdr:row>
      <xdr:rowOff>304800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10525" y="19050"/>
          <a:ext cx="523875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123825</xdr:colOff>
      <xdr:row>0</xdr:row>
      <xdr:rowOff>0</xdr:rowOff>
    </xdr:from>
    <xdr:to>
      <xdr:col>12</xdr:col>
      <xdr:colOff>685800</xdr:colOff>
      <xdr:row>0</xdr:row>
      <xdr:rowOff>523875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86800" y="0"/>
          <a:ext cx="561975" cy="523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142875</xdr:colOff>
      <xdr:row>0</xdr:row>
      <xdr:rowOff>0</xdr:rowOff>
    </xdr:from>
    <xdr:to>
      <xdr:col>13</xdr:col>
      <xdr:colOff>733425</xdr:colOff>
      <xdr:row>0</xdr:row>
      <xdr:rowOff>314325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391650" y="0"/>
          <a:ext cx="590550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104775</xdr:colOff>
      <xdr:row>0</xdr:row>
      <xdr:rowOff>19050</xdr:rowOff>
    </xdr:from>
    <xdr:to>
      <xdr:col>14</xdr:col>
      <xdr:colOff>657225</xdr:colOff>
      <xdr:row>0</xdr:row>
      <xdr:rowOff>314325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96500" y="19050"/>
          <a:ext cx="552450" cy="2952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"/>
  <sheetViews>
    <sheetView tabSelected="1" workbookViewId="0" topLeftCell="A1">
      <selection activeCell="I9" sqref="I9"/>
    </sheetView>
  </sheetViews>
  <sheetFormatPr defaultColWidth="9.125" defaultRowHeight="12.75"/>
  <cols>
    <col min="1" max="1" width="19.75390625" style="6" bestFit="1" customWidth="1"/>
    <col min="2" max="2" width="7.00390625" style="6" customWidth="1"/>
    <col min="3" max="3" width="7.25390625" style="6" customWidth="1"/>
    <col min="4" max="4" width="6.00390625" style="6" customWidth="1"/>
    <col min="5" max="5" width="6.875" style="6" customWidth="1"/>
    <col min="6" max="7" width="7.125" style="6" customWidth="1"/>
    <col min="8" max="8" width="7.00390625" style="6" customWidth="1"/>
    <col min="9" max="9" width="12.625" style="6" customWidth="1"/>
    <col min="10" max="10" width="8.875" style="6" customWidth="1"/>
    <col min="11" max="11" width="13.75390625" style="6" bestFit="1" customWidth="1"/>
    <col min="12" max="13" width="9.00390625" style="6" bestFit="1" customWidth="1"/>
    <col min="14" max="14" width="9.75390625" style="6" customWidth="1"/>
    <col min="15" max="15" width="9.00390625" style="6" bestFit="1" customWidth="1"/>
    <col min="16" max="16" width="9.125" style="6" customWidth="1"/>
    <col min="17" max="17" width="9.00390625" style="6" bestFit="1" customWidth="1"/>
    <col min="18" max="21" width="9.00390625" style="6" customWidth="1"/>
    <col min="22" max="23" width="9.00390625" style="6" bestFit="1" customWidth="1"/>
    <col min="24" max="16384" width="9.125" style="6" customWidth="1"/>
  </cols>
  <sheetData>
    <row r="1" spans="1:23" ht="60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>
        <v>3058</v>
      </c>
      <c r="P1" s="5"/>
      <c r="Q1" s="5"/>
      <c r="R1" s="5"/>
      <c r="S1" s="5"/>
      <c r="T1" s="5"/>
      <c r="U1" s="5"/>
      <c r="V1" s="5"/>
      <c r="W1" s="5"/>
    </row>
    <row r="2" spans="1:23" ht="15">
      <c r="A2" s="7" t="s">
        <v>14</v>
      </c>
      <c r="B2" s="7"/>
      <c r="C2" s="7"/>
      <c r="D2" s="8"/>
      <c r="E2" s="8"/>
      <c r="F2" s="8"/>
      <c r="G2" s="8"/>
      <c r="H2" s="7"/>
      <c r="I2" s="9"/>
      <c r="J2" s="10">
        <v>1850</v>
      </c>
      <c r="K2" s="11">
        <v>550</v>
      </c>
      <c r="L2" s="11">
        <v>550</v>
      </c>
      <c r="M2" s="11">
        <v>450</v>
      </c>
      <c r="N2" s="11">
        <v>250</v>
      </c>
      <c r="O2" s="11">
        <v>550</v>
      </c>
      <c r="P2" s="11"/>
      <c r="Q2" s="11"/>
      <c r="R2" s="11"/>
      <c r="S2" s="11"/>
      <c r="T2" s="11"/>
      <c r="U2" s="11"/>
      <c r="V2" s="11"/>
      <c r="W2" s="11"/>
    </row>
    <row r="3" spans="1:23" ht="14.25">
      <c r="A3" s="12" t="s">
        <v>15</v>
      </c>
      <c r="B3" s="12">
        <f>SUMIF($J3:$AC3,"&lt;&gt;",$J$2:$AC$2)</f>
        <v>250</v>
      </c>
      <c r="C3" s="12">
        <f>B3*1.15</f>
        <v>287.5</v>
      </c>
      <c r="D3" s="13"/>
      <c r="E3" s="13">
        <f aca="true" t="shared" si="0" ref="E3:E26">C3+D3</f>
        <v>287.5</v>
      </c>
      <c r="F3" s="13"/>
      <c r="G3" s="12">
        <v>287.5</v>
      </c>
      <c r="H3" s="12">
        <f>1555.44/44</f>
        <v>35.35090909090909</v>
      </c>
      <c r="I3" s="14">
        <f aca="true" t="shared" si="1" ref="I3:I26">E3-F3-G3+H3</f>
        <v>35.35090909090909</v>
      </c>
      <c r="J3" s="12"/>
      <c r="K3" s="12"/>
      <c r="L3" s="12"/>
      <c r="M3" s="12"/>
      <c r="N3" s="12">
        <v>37</v>
      </c>
      <c r="O3" s="12"/>
      <c r="P3" s="12"/>
      <c r="Q3" s="12"/>
      <c r="R3" s="12"/>
      <c r="S3" s="12"/>
      <c r="T3" s="12"/>
      <c r="U3" s="12"/>
      <c r="V3" s="12"/>
      <c r="W3" s="12"/>
    </row>
    <row r="4" spans="1:23" ht="14.25">
      <c r="A4" s="12" t="s">
        <v>16</v>
      </c>
      <c r="B4" s="12">
        <f>SUMIF($J4:$AC4,"&lt;&gt;",$J$2:$AC$2)</f>
        <v>1850</v>
      </c>
      <c r="C4" s="12">
        <f>B4*1.15</f>
        <v>2127.5</v>
      </c>
      <c r="D4" s="13"/>
      <c r="E4" s="13">
        <f t="shared" si="0"/>
        <v>2127.5</v>
      </c>
      <c r="F4" s="13"/>
      <c r="G4" s="12">
        <v>2128</v>
      </c>
      <c r="H4" s="12">
        <f aca="true" t="shared" si="2" ref="H4:H21">1555.44/44</f>
        <v>35.35090909090909</v>
      </c>
      <c r="I4" s="14">
        <f t="shared" si="1"/>
        <v>34.85090909090909</v>
      </c>
      <c r="J4" s="12">
        <v>39</v>
      </c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1:23" ht="14.25">
      <c r="A5" s="12" t="s">
        <v>17</v>
      </c>
      <c r="B5" s="12">
        <f>SUMIF($J5:$AC5,"&lt;&gt;",$J$2:$AC$2)</f>
        <v>700</v>
      </c>
      <c r="C5" s="12">
        <f>B5*1.15</f>
        <v>804.9999999999999</v>
      </c>
      <c r="D5" s="13"/>
      <c r="E5" s="13">
        <f t="shared" si="0"/>
        <v>804.9999999999999</v>
      </c>
      <c r="F5" s="13"/>
      <c r="G5" s="12">
        <v>805</v>
      </c>
      <c r="H5" s="12">
        <f>1555.44/44*2</f>
        <v>70.70181818181818</v>
      </c>
      <c r="I5" s="14">
        <f t="shared" si="1"/>
        <v>70.70181818181807</v>
      </c>
      <c r="J5" s="12"/>
      <c r="K5" s="12"/>
      <c r="L5" s="12"/>
      <c r="M5" s="12">
        <v>38</v>
      </c>
      <c r="N5" s="12">
        <v>38</v>
      </c>
      <c r="O5" s="12"/>
      <c r="P5" s="12"/>
      <c r="Q5" s="12"/>
      <c r="R5" s="12"/>
      <c r="S5" s="12"/>
      <c r="T5" s="12"/>
      <c r="U5" s="12"/>
      <c r="V5" s="12"/>
      <c r="W5" s="12"/>
    </row>
    <row r="6" spans="1:23" ht="14.25">
      <c r="A6" s="12" t="s">
        <v>18</v>
      </c>
      <c r="B6" s="12">
        <f>SUMIF($J6:$AC6,"&lt;&gt;",$J$2:$AC$2)+550+550*9+450+250</f>
        <v>9850</v>
      </c>
      <c r="C6" s="12">
        <f>B6*1.05</f>
        <v>10342.5</v>
      </c>
      <c r="D6" s="13"/>
      <c r="E6" s="13">
        <f t="shared" si="0"/>
        <v>10342.5</v>
      </c>
      <c r="F6" s="13"/>
      <c r="G6" s="12">
        <f>10290</f>
        <v>10290</v>
      </c>
      <c r="H6" s="12">
        <f>1555.44/44*17</f>
        <v>600.9654545454546</v>
      </c>
      <c r="I6" s="14">
        <f t="shared" si="1"/>
        <v>653.4654545454546</v>
      </c>
      <c r="J6" s="12">
        <v>37</v>
      </c>
      <c r="K6" s="12" t="s">
        <v>19</v>
      </c>
      <c r="L6" s="12" t="s">
        <v>20</v>
      </c>
      <c r="M6" s="12" t="s">
        <v>21</v>
      </c>
      <c r="N6" s="12" t="s">
        <v>22</v>
      </c>
      <c r="O6" s="12"/>
      <c r="P6" s="12"/>
      <c r="Q6" s="12"/>
      <c r="R6" s="12"/>
      <c r="S6" s="12"/>
      <c r="T6" s="12"/>
      <c r="U6" s="12"/>
      <c r="V6" s="12"/>
      <c r="W6" s="12"/>
    </row>
    <row r="7" spans="1:23" ht="14.25">
      <c r="A7" s="12" t="s">
        <v>23</v>
      </c>
      <c r="B7" s="12">
        <f aca="true" t="shared" si="3" ref="B7:B15">SUMIF($J7:$AC7,"&lt;&gt;",$J$2:$AC$2)</f>
        <v>250</v>
      </c>
      <c r="C7" s="12">
        <f>B7*1.15</f>
        <v>287.5</v>
      </c>
      <c r="D7" s="13"/>
      <c r="E7" s="13">
        <f t="shared" si="0"/>
        <v>287.5</v>
      </c>
      <c r="F7" s="13"/>
      <c r="G7" s="12">
        <v>300</v>
      </c>
      <c r="H7" s="12">
        <f t="shared" si="2"/>
        <v>35.35090909090909</v>
      </c>
      <c r="I7" s="14">
        <f t="shared" si="1"/>
        <v>22.85090909090909</v>
      </c>
      <c r="J7" s="12"/>
      <c r="K7" s="12"/>
      <c r="L7" s="12"/>
      <c r="M7" s="12"/>
      <c r="N7" s="12">
        <v>36</v>
      </c>
      <c r="O7" s="12"/>
      <c r="P7" s="12"/>
      <c r="Q7" s="12"/>
      <c r="R7" s="12"/>
      <c r="S7" s="12"/>
      <c r="T7" s="12"/>
      <c r="U7" s="12"/>
      <c r="V7" s="12"/>
      <c r="W7" s="12"/>
    </row>
    <row r="8" spans="1:23" ht="14.25">
      <c r="A8" s="12" t="s">
        <v>24</v>
      </c>
      <c r="B8" s="12">
        <f t="shared" si="3"/>
        <v>450</v>
      </c>
      <c r="C8" s="12">
        <f>B8*1.15</f>
        <v>517.5</v>
      </c>
      <c r="D8" s="13"/>
      <c r="E8" s="13">
        <f t="shared" si="0"/>
        <v>517.5</v>
      </c>
      <c r="F8" s="13"/>
      <c r="G8" s="12">
        <v>518</v>
      </c>
      <c r="H8" s="12">
        <f t="shared" si="2"/>
        <v>35.35090909090909</v>
      </c>
      <c r="I8" s="14">
        <f t="shared" si="1"/>
        <v>34.85090909090909</v>
      </c>
      <c r="J8" s="12"/>
      <c r="K8" s="12"/>
      <c r="L8" s="12"/>
      <c r="M8" s="12">
        <v>39</v>
      </c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3" ht="14.25">
      <c r="A9" s="12" t="s">
        <v>25</v>
      </c>
      <c r="B9" s="12">
        <f t="shared" si="3"/>
        <v>450</v>
      </c>
      <c r="C9" s="12">
        <f>B9*1.15</f>
        <v>517.5</v>
      </c>
      <c r="D9" s="13"/>
      <c r="E9" s="13">
        <f t="shared" si="0"/>
        <v>517.5</v>
      </c>
      <c r="F9" s="13"/>
      <c r="G9" s="12">
        <v>517.5</v>
      </c>
      <c r="H9" s="12">
        <f t="shared" si="2"/>
        <v>35.35090909090909</v>
      </c>
      <c r="I9" s="14">
        <f t="shared" si="1"/>
        <v>35.35090909090909</v>
      </c>
      <c r="J9" s="12"/>
      <c r="K9" s="12"/>
      <c r="L9" s="12"/>
      <c r="M9" s="12">
        <v>38</v>
      </c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ht="14.25">
      <c r="A10" s="12" t="s">
        <v>26</v>
      </c>
      <c r="B10" s="12">
        <f t="shared" si="3"/>
        <v>1850</v>
      </c>
      <c r="C10" s="12">
        <f>B10*1.15</f>
        <v>2127.5</v>
      </c>
      <c r="D10" s="13"/>
      <c r="E10" s="13">
        <f t="shared" si="0"/>
        <v>2127.5</v>
      </c>
      <c r="F10" s="13"/>
      <c r="G10" s="12">
        <v>2128</v>
      </c>
      <c r="H10" s="12">
        <f t="shared" si="2"/>
        <v>35.35090909090909</v>
      </c>
      <c r="I10" s="14">
        <f t="shared" si="1"/>
        <v>34.85090909090909</v>
      </c>
      <c r="J10" s="15">
        <v>35</v>
      </c>
      <c r="K10" s="16"/>
      <c r="L10" s="16"/>
      <c r="M10" s="16"/>
      <c r="N10" s="16"/>
      <c r="O10" s="12"/>
      <c r="P10" s="12"/>
      <c r="Q10" s="12"/>
      <c r="R10" s="12"/>
      <c r="S10" s="12"/>
      <c r="T10" s="12"/>
      <c r="U10" s="12"/>
      <c r="V10" s="12"/>
      <c r="W10" s="12"/>
    </row>
    <row r="11" spans="1:23" ht="14.25">
      <c r="A11" s="12" t="s">
        <v>27</v>
      </c>
      <c r="B11" s="12">
        <f t="shared" si="3"/>
        <v>250</v>
      </c>
      <c r="C11" s="12">
        <f>B11</f>
        <v>250</v>
      </c>
      <c r="D11" s="13"/>
      <c r="E11" s="13">
        <f t="shared" si="0"/>
        <v>250</v>
      </c>
      <c r="F11" s="13"/>
      <c r="G11" s="12">
        <v>250</v>
      </c>
      <c r="H11" s="12">
        <f t="shared" si="2"/>
        <v>35.35090909090909</v>
      </c>
      <c r="I11" s="14">
        <f t="shared" si="1"/>
        <v>35.35090909090909</v>
      </c>
      <c r="J11" s="12"/>
      <c r="K11" s="12"/>
      <c r="L11" s="12"/>
      <c r="M11" s="12"/>
      <c r="N11" s="12">
        <v>39</v>
      </c>
      <c r="O11" s="12"/>
      <c r="P11" s="12"/>
      <c r="Q11" s="12"/>
      <c r="R11" s="12"/>
      <c r="S11" s="12"/>
      <c r="T11" s="12"/>
      <c r="U11" s="12"/>
      <c r="V11" s="12"/>
      <c r="W11" s="12"/>
    </row>
    <row r="12" spans="1:23" ht="14.25">
      <c r="A12" s="12" t="s">
        <v>28</v>
      </c>
      <c r="B12" s="12">
        <f t="shared" si="3"/>
        <v>1850</v>
      </c>
      <c r="C12" s="12">
        <f aca="true" t="shared" si="4" ref="C12:C20">B12*1.15</f>
        <v>2127.5</v>
      </c>
      <c r="D12" s="13"/>
      <c r="E12" s="13">
        <f t="shared" si="0"/>
        <v>2127.5</v>
      </c>
      <c r="F12" s="13"/>
      <c r="G12" s="12">
        <v>2127</v>
      </c>
      <c r="H12" s="12">
        <f t="shared" si="2"/>
        <v>35.35090909090909</v>
      </c>
      <c r="I12" s="14">
        <f t="shared" si="1"/>
        <v>35.85090909090909</v>
      </c>
      <c r="J12" s="12">
        <v>36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3" ht="14.25">
      <c r="A13" s="12" t="s">
        <v>29</v>
      </c>
      <c r="B13" s="12">
        <f t="shared" si="3"/>
        <v>1850</v>
      </c>
      <c r="C13" s="12">
        <f t="shared" si="4"/>
        <v>2127.5</v>
      </c>
      <c r="D13" s="13"/>
      <c r="E13" s="13">
        <f t="shared" si="0"/>
        <v>2127.5</v>
      </c>
      <c r="F13" s="12"/>
      <c r="G13" s="12">
        <v>2130</v>
      </c>
      <c r="H13" s="12">
        <f t="shared" si="2"/>
        <v>35.35090909090909</v>
      </c>
      <c r="I13" s="14">
        <f t="shared" si="1"/>
        <v>32.85090909090909</v>
      </c>
      <c r="J13" s="12">
        <v>36</v>
      </c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23" ht="14.25">
      <c r="A14" s="12" t="s">
        <v>30</v>
      </c>
      <c r="B14" s="12">
        <f t="shared" si="3"/>
        <v>550</v>
      </c>
      <c r="C14" s="12">
        <f t="shared" si="4"/>
        <v>632.5</v>
      </c>
      <c r="D14" s="13"/>
      <c r="E14" s="13">
        <f t="shared" si="0"/>
        <v>632.5</v>
      </c>
      <c r="F14" s="12"/>
      <c r="G14" s="12"/>
      <c r="H14" s="12">
        <f t="shared" si="2"/>
        <v>35.35090909090909</v>
      </c>
      <c r="I14" s="14">
        <f t="shared" si="1"/>
        <v>667.8509090909091</v>
      </c>
      <c r="J14" s="12"/>
      <c r="K14" s="17">
        <v>36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1:23" ht="14.25">
      <c r="A15" s="12" t="s">
        <v>31</v>
      </c>
      <c r="B15" s="12">
        <f t="shared" si="3"/>
        <v>550</v>
      </c>
      <c r="C15" s="12">
        <f t="shared" si="4"/>
        <v>632.5</v>
      </c>
      <c r="D15" s="13"/>
      <c r="E15" s="13">
        <f t="shared" si="0"/>
        <v>632.5</v>
      </c>
      <c r="F15" s="13"/>
      <c r="G15" s="12">
        <v>633</v>
      </c>
      <c r="H15" s="12">
        <f t="shared" si="2"/>
        <v>35.35090909090909</v>
      </c>
      <c r="I15" s="14">
        <f t="shared" si="1"/>
        <v>34.85090909090909</v>
      </c>
      <c r="J15" s="12"/>
      <c r="K15" s="12"/>
      <c r="L15" s="12"/>
      <c r="M15" s="12"/>
      <c r="N15" s="12"/>
      <c r="O15" s="12">
        <v>39</v>
      </c>
      <c r="P15" s="12"/>
      <c r="Q15" s="12"/>
      <c r="R15" s="12"/>
      <c r="S15" s="12"/>
      <c r="T15" s="12"/>
      <c r="U15" s="12"/>
      <c r="V15" s="12"/>
      <c r="W15" s="12"/>
    </row>
    <row r="16" spans="1:23" ht="14.25">
      <c r="A16" s="12" t="s">
        <v>32</v>
      </c>
      <c r="B16" s="12">
        <f>SUMIF($J16:$AC16,"&lt;&gt;",$J$2:$AC$2)+250+250</f>
        <v>750</v>
      </c>
      <c r="C16" s="12">
        <f t="shared" si="4"/>
        <v>862.4999999999999</v>
      </c>
      <c r="D16" s="13"/>
      <c r="E16" s="13">
        <f t="shared" si="0"/>
        <v>862.4999999999999</v>
      </c>
      <c r="F16" s="13"/>
      <c r="G16" s="12">
        <v>800</v>
      </c>
      <c r="H16" s="12">
        <f>1555.44/44*3</f>
        <v>106.05272727272728</v>
      </c>
      <c r="I16" s="14">
        <f t="shared" si="1"/>
        <v>168.55272727272717</v>
      </c>
      <c r="J16" s="12"/>
      <c r="K16" s="12"/>
      <c r="L16" s="12"/>
      <c r="M16" s="12"/>
      <c r="N16" s="12" t="s">
        <v>33</v>
      </c>
      <c r="O16" s="12"/>
      <c r="P16" s="12"/>
      <c r="Q16" s="12"/>
      <c r="R16" s="12"/>
      <c r="S16" s="12"/>
      <c r="T16" s="12"/>
      <c r="U16" s="12"/>
      <c r="V16" s="12"/>
      <c r="W16" s="12"/>
    </row>
    <row r="17" spans="1:23" ht="14.25">
      <c r="A17" s="12" t="s">
        <v>34</v>
      </c>
      <c r="B17" s="12">
        <f aca="true" t="shared" si="5" ref="B17:B25">SUMIF($J17:$AC17,"&lt;&gt;",$J$2:$AC$2)</f>
        <v>1850</v>
      </c>
      <c r="C17" s="12">
        <f t="shared" si="4"/>
        <v>2127.5</v>
      </c>
      <c r="D17" s="13"/>
      <c r="E17" s="13">
        <f t="shared" si="0"/>
        <v>2127.5</v>
      </c>
      <c r="F17" s="12"/>
      <c r="G17" s="12">
        <v>2128</v>
      </c>
      <c r="H17" s="12">
        <f t="shared" si="2"/>
        <v>35.35090909090909</v>
      </c>
      <c r="I17" s="14">
        <f t="shared" si="1"/>
        <v>34.85090909090909</v>
      </c>
      <c r="J17" s="12">
        <v>37</v>
      </c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1:23" ht="14.25">
      <c r="A18" s="12" t="s">
        <v>35</v>
      </c>
      <c r="B18" s="12">
        <f t="shared" si="5"/>
        <v>450</v>
      </c>
      <c r="C18" s="12">
        <f t="shared" si="4"/>
        <v>517.5</v>
      </c>
      <c r="D18" s="13"/>
      <c r="E18" s="13">
        <f t="shared" si="0"/>
        <v>517.5</v>
      </c>
      <c r="F18" s="13"/>
      <c r="G18" s="12">
        <v>518</v>
      </c>
      <c r="H18" s="12">
        <f t="shared" si="2"/>
        <v>35.35090909090909</v>
      </c>
      <c r="I18" s="14">
        <f t="shared" si="1"/>
        <v>34.85090909090909</v>
      </c>
      <c r="J18" s="12"/>
      <c r="K18" s="12"/>
      <c r="L18" s="12"/>
      <c r="M18" s="12">
        <v>40</v>
      </c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ht="14.25">
      <c r="A19" s="12" t="s">
        <v>36</v>
      </c>
      <c r="B19" s="12">
        <f t="shared" si="5"/>
        <v>450</v>
      </c>
      <c r="C19" s="12">
        <f t="shared" si="4"/>
        <v>517.5</v>
      </c>
      <c r="D19" s="13"/>
      <c r="E19" s="13">
        <f t="shared" si="0"/>
        <v>517.5</v>
      </c>
      <c r="F19" s="13"/>
      <c r="G19" s="12">
        <v>540</v>
      </c>
      <c r="H19" s="12">
        <f t="shared" si="2"/>
        <v>35.35090909090909</v>
      </c>
      <c r="I19" s="14">
        <f t="shared" si="1"/>
        <v>12.850909090909092</v>
      </c>
      <c r="J19" s="12"/>
      <c r="K19" s="12"/>
      <c r="L19" s="12"/>
      <c r="M19" s="12">
        <v>39</v>
      </c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ht="14.25">
      <c r="A20" s="12" t="s">
        <v>37</v>
      </c>
      <c r="B20" s="12">
        <f t="shared" si="5"/>
        <v>1850</v>
      </c>
      <c r="C20" s="12">
        <f t="shared" si="4"/>
        <v>2127.5</v>
      </c>
      <c r="D20" s="13"/>
      <c r="E20" s="13">
        <f t="shared" si="0"/>
        <v>2127.5</v>
      </c>
      <c r="F20" s="13"/>
      <c r="G20" s="12">
        <v>2127.5</v>
      </c>
      <c r="H20" s="12">
        <f t="shared" si="2"/>
        <v>35.35090909090909</v>
      </c>
      <c r="I20" s="14">
        <f t="shared" si="1"/>
        <v>35.35090909090909</v>
      </c>
      <c r="J20" s="12">
        <v>38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1:23" ht="14.25">
      <c r="A21" s="12" t="s">
        <v>38</v>
      </c>
      <c r="B21" s="12">
        <f t="shared" si="5"/>
        <v>250</v>
      </c>
      <c r="C21" s="12">
        <f>B21*1.075</f>
        <v>268.75</v>
      </c>
      <c r="D21" s="13"/>
      <c r="E21" s="13">
        <f t="shared" si="0"/>
        <v>268.75</v>
      </c>
      <c r="F21" s="13"/>
      <c r="G21" s="12">
        <v>300</v>
      </c>
      <c r="H21" s="12">
        <f t="shared" si="2"/>
        <v>35.35090909090909</v>
      </c>
      <c r="I21" s="14">
        <f t="shared" si="1"/>
        <v>4.1009090909090915</v>
      </c>
      <c r="J21" s="12"/>
      <c r="K21" s="12"/>
      <c r="L21" s="12"/>
      <c r="M21" s="12"/>
      <c r="N21" s="12">
        <v>40</v>
      </c>
      <c r="O21" s="12"/>
      <c r="P21" s="12"/>
      <c r="Q21" s="12"/>
      <c r="R21" s="12"/>
      <c r="S21" s="12"/>
      <c r="T21" s="12"/>
      <c r="U21" s="12"/>
      <c r="V21" s="12"/>
      <c r="W21" s="12"/>
    </row>
    <row r="22" spans="1:23" ht="14.25">
      <c r="A22" s="12"/>
      <c r="B22" s="12">
        <f t="shared" si="5"/>
        <v>0</v>
      </c>
      <c r="C22" s="12">
        <f>B22*1.15</f>
        <v>0</v>
      </c>
      <c r="D22" s="13"/>
      <c r="E22" s="13">
        <f t="shared" si="0"/>
        <v>0</v>
      </c>
      <c r="F22" s="13"/>
      <c r="G22" s="12"/>
      <c r="H22" s="12"/>
      <c r="I22" s="14">
        <f t="shared" si="1"/>
        <v>0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ht="14.25">
      <c r="A23" s="12"/>
      <c r="B23" s="12">
        <f t="shared" si="5"/>
        <v>0</v>
      </c>
      <c r="C23" s="12">
        <f>B23*1.15</f>
        <v>0</v>
      </c>
      <c r="D23" s="13"/>
      <c r="E23" s="13">
        <f t="shared" si="0"/>
        <v>0</v>
      </c>
      <c r="F23" s="18"/>
      <c r="G23" s="12"/>
      <c r="H23" s="12"/>
      <c r="I23" s="14">
        <f t="shared" si="1"/>
        <v>0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ht="14.25">
      <c r="A24" s="12"/>
      <c r="B24" s="12">
        <f t="shared" si="5"/>
        <v>0</v>
      </c>
      <c r="C24" s="12">
        <f>B24*1.15</f>
        <v>0</v>
      </c>
      <c r="D24" s="13"/>
      <c r="E24" s="13">
        <f t="shared" si="0"/>
        <v>0</v>
      </c>
      <c r="F24" s="13"/>
      <c r="G24" s="13"/>
      <c r="H24" s="12"/>
      <c r="I24" s="14">
        <f t="shared" si="1"/>
        <v>0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ht="14.25">
      <c r="A25" s="12"/>
      <c r="B25" s="12">
        <f t="shared" si="5"/>
        <v>0</v>
      </c>
      <c r="C25" s="12">
        <f>B25*1.15</f>
        <v>0</v>
      </c>
      <c r="D25" s="13"/>
      <c r="E25" s="13">
        <f t="shared" si="0"/>
        <v>0</v>
      </c>
      <c r="F25" s="13"/>
      <c r="G25" s="13"/>
      <c r="H25" s="12"/>
      <c r="I25" s="14">
        <f t="shared" si="1"/>
        <v>0</v>
      </c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23" ht="15">
      <c r="A26" s="19" t="s">
        <v>39</v>
      </c>
      <c r="B26" s="12">
        <f>SUMIF($J26:$AC26,"&lt;&gt;",$J$2:$AC$2)+250+250+550+550+550</f>
        <v>4550</v>
      </c>
      <c r="C26" s="12">
        <f>B26*1.15</f>
        <v>5232.5</v>
      </c>
      <c r="D26" s="20"/>
      <c r="E26" s="20">
        <f t="shared" si="0"/>
        <v>5232.5</v>
      </c>
      <c r="F26" s="20"/>
      <c r="G26" s="20"/>
      <c r="H26" s="12">
        <f>1555.44/44*5</f>
        <v>176.75454545454545</v>
      </c>
      <c r="I26" s="21">
        <f t="shared" si="1"/>
        <v>5409.254545454545</v>
      </c>
      <c r="J26" s="19">
        <v>38</v>
      </c>
      <c r="K26" s="19" t="s">
        <v>40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</row>
    <row r="27" spans="1:23" ht="15">
      <c r="A27" s="12" t="s">
        <v>41</v>
      </c>
      <c r="B27" s="12"/>
      <c r="C27" s="12"/>
      <c r="D27" s="13"/>
      <c r="E27" s="13"/>
      <c r="F27" s="13"/>
      <c r="G27" s="13"/>
      <c r="H27" s="12"/>
      <c r="I27" s="14"/>
      <c r="J27" s="22">
        <v>8</v>
      </c>
      <c r="K27" s="22">
        <v>8</v>
      </c>
      <c r="L27" s="22">
        <v>10</v>
      </c>
      <c r="M27" s="22">
        <v>7</v>
      </c>
      <c r="N27" s="22">
        <v>10</v>
      </c>
      <c r="O27" s="22">
        <v>1</v>
      </c>
      <c r="P27" s="22"/>
      <c r="Q27" s="22"/>
      <c r="R27" s="22"/>
      <c r="S27" s="22"/>
      <c r="T27" s="22"/>
      <c r="U27" s="22"/>
      <c r="V27" s="22"/>
      <c r="W27" s="22"/>
    </row>
    <row r="28" spans="1:23" ht="14.25">
      <c r="A28" s="12" t="s">
        <v>42</v>
      </c>
      <c r="B28" s="12"/>
      <c r="C28" s="12"/>
      <c r="D28" s="12"/>
      <c r="E28" s="12"/>
      <c r="F28" s="12"/>
      <c r="G28" s="12"/>
      <c r="H28" s="12"/>
      <c r="I28" s="12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</dc:creator>
  <cp:keywords/>
  <dc:description/>
  <cp:lastModifiedBy>Alena</cp:lastModifiedBy>
  <dcterms:created xsi:type="dcterms:W3CDTF">2012-02-28T14:25:39Z</dcterms:created>
  <dcterms:modified xsi:type="dcterms:W3CDTF">2012-02-28T14:26:17Z</dcterms:modified>
  <cp:category/>
  <cp:version/>
  <cp:contentType/>
  <cp:contentStatus/>
</cp:coreProperties>
</file>