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Alena</author>
  </authors>
  <commentList>
    <comment ref="F24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300 с СП56, 
1000 оплатила 17/05/12 перед отъездом,
281,88 - остаток с сп56 (возврат за разнопарку Т-510)
</t>
        </r>
      </text>
    </comment>
  </commentList>
</comments>
</file>

<file path=xl/sharedStrings.xml><?xml version="1.0" encoding="utf-8"?>
<sst xmlns="http://schemas.openxmlformats.org/spreadsheetml/2006/main" count="77" uniqueCount="75">
  <si>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</si>
  <si>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</si>
  <si>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</si>
  <si>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</si>
  <si>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</si>
  <si>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</si>
  <si>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</si>
  <si>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</si>
  <si>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пар в заказе</t>
  </si>
  <si>
    <t>Баланс (+ должны нам, - должны мы)</t>
  </si>
  <si>
    <t>TRL3534</t>
  </si>
  <si>
    <t>TRL-3497</t>
  </si>
  <si>
    <t>T-385</t>
  </si>
  <si>
    <t>TL 13</t>
  </si>
  <si>
    <t>1180-63</t>
  </si>
  <si>
    <t>распродажа</t>
  </si>
  <si>
    <t>ЦЕНА</t>
  </si>
  <si>
    <t>$МАМУЛЯ$</t>
  </si>
  <si>
    <t>alexsis</t>
  </si>
  <si>
    <t>AVISTA</t>
  </si>
  <si>
    <t>Belka83</t>
  </si>
  <si>
    <t>California</t>
  </si>
  <si>
    <t>Djuliy</t>
  </si>
  <si>
    <t>Elya</t>
  </si>
  <si>
    <t>evlalia</t>
  </si>
  <si>
    <t>gvidon</t>
  </si>
  <si>
    <t>India</t>
  </si>
  <si>
    <t>irinik</t>
  </si>
  <si>
    <t>ivdarias</t>
  </si>
  <si>
    <t>Katya</t>
  </si>
  <si>
    <t>L@n@ b!ond!</t>
  </si>
  <si>
    <t>mamatimura</t>
  </si>
  <si>
    <t>marichkapautova</t>
  </si>
  <si>
    <t>OlesyaANN</t>
  </si>
  <si>
    <t>rokkel</t>
  </si>
  <si>
    <t>scarlet_222</t>
  </si>
  <si>
    <t>SvetlanaS</t>
  </si>
  <si>
    <t>Swallow984</t>
  </si>
  <si>
    <t>Sама по Sебе</t>
  </si>
  <si>
    <t>trie</t>
  </si>
  <si>
    <t>Twins</t>
  </si>
  <si>
    <t>valensa</t>
  </si>
  <si>
    <t>Алюсик</t>
  </si>
  <si>
    <t>Амидала</t>
  </si>
  <si>
    <t>Валентина 14</t>
  </si>
  <si>
    <t>ВовинаМама</t>
  </si>
  <si>
    <t>Ира Л</t>
  </si>
  <si>
    <t>Иренчик</t>
  </si>
  <si>
    <t>КотБ</t>
  </si>
  <si>
    <t>Лена маленькая</t>
  </si>
  <si>
    <t>Лорэн 39</t>
  </si>
  <si>
    <t>38, 39</t>
  </si>
  <si>
    <t>люда28</t>
  </si>
  <si>
    <t>Людмила К</t>
  </si>
  <si>
    <t>МАГниТА</t>
  </si>
  <si>
    <t>МАЙЯМИ</t>
  </si>
  <si>
    <t>макарено</t>
  </si>
  <si>
    <t>маринаяяя</t>
  </si>
  <si>
    <t>наталка-моталка</t>
  </si>
  <si>
    <t>олеся vish</t>
  </si>
  <si>
    <t>Пандора777</t>
  </si>
  <si>
    <t>Рубинштейн</t>
  </si>
  <si>
    <t>40, 40</t>
  </si>
  <si>
    <t>сёмкинамама***</t>
  </si>
  <si>
    <t>Тати_81</t>
  </si>
  <si>
    <t>Ульяна_Ж</t>
  </si>
  <si>
    <t>Энн</t>
  </si>
  <si>
    <t>Юлясил</t>
  </si>
  <si>
    <t>Ящщурка</t>
  </si>
  <si>
    <t>ПРИСТРОЙ</t>
  </si>
  <si>
    <t>39, 41</t>
  </si>
  <si>
    <t>35, 36</t>
  </si>
  <si>
    <t>Пар в ряду</t>
  </si>
  <si>
    <t>раскидка</t>
  </si>
  <si>
    <t>1 на 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</si>
</sst>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9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textRotation="90" wrapText="1"/>
    </xf>
    <xf numFmtId="0" fontId="1" fillId="0" borderId="2" xfId="0" applyFont="1" applyFill="1" applyBorder="1" applyAlignment="1">
      <alignment horizontal="left" textRotation="90" wrapText="1"/>
    </xf>
    <xf numFmtId="0" fontId="1" fillId="0" borderId="3" xfId="0" applyFont="1" applyFill="1" applyBorder="1" applyAlignment="1">
      <alignment horizontal="left" textRotation="90" wrapText="1"/>
    </xf>
    <xf numFmtId="0" fontId="2" fillId="0" borderId="1" xfId="0" applyFont="1" applyFill="1" applyBorder="1" applyAlignment="1">
      <alignment horizontal="left" textRotation="90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0</xdr:row>
      <xdr:rowOff>0</xdr:rowOff>
    </xdr:from>
    <xdr:to>
      <xdr:col>10</xdr:col>
      <xdr:colOff>647700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5048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0</xdr:row>
      <xdr:rowOff>0</xdr:rowOff>
    </xdr:from>
    <xdr:to>
      <xdr:col>11</xdr:col>
      <xdr:colOff>733425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0"/>
          <a:ext cx="6286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104775</xdr:colOff>
      <xdr:row>0</xdr:row>
      <xdr:rowOff>0</xdr:rowOff>
    </xdr:from>
    <xdr:to>
      <xdr:col>12</xdr:col>
      <xdr:colOff>685800</xdr:colOff>
      <xdr:row>0</xdr:row>
      <xdr:rowOff>419100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0"/>
          <a:ext cx="581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47625</xdr:colOff>
      <xdr:row>0</xdr:row>
      <xdr:rowOff>0</xdr:rowOff>
    </xdr:from>
    <xdr:to>
      <xdr:col>13</xdr:col>
      <xdr:colOff>571500</xdr:colOff>
      <xdr:row>0</xdr:row>
      <xdr:rowOff>657225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39175" y="0"/>
          <a:ext cx="5334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133350</xdr:colOff>
      <xdr:row>0</xdr:row>
      <xdr:rowOff>0</xdr:rowOff>
    </xdr:from>
    <xdr:to>
      <xdr:col>14</xdr:col>
      <xdr:colOff>742950</xdr:colOff>
      <xdr:row>0</xdr:row>
      <xdr:rowOff>742950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10700" y="0"/>
          <a:ext cx="60960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0</xdr:rowOff>
    </xdr:from>
    <xdr:to>
      <xdr:col>15</xdr:col>
      <xdr:colOff>600075</xdr:colOff>
      <xdr:row>0</xdr:row>
      <xdr:rowOff>409575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77450" y="0"/>
          <a:ext cx="571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28575</xdr:colOff>
      <xdr:row>0</xdr:row>
      <xdr:rowOff>0</xdr:rowOff>
    </xdr:from>
    <xdr:to>
      <xdr:col>17</xdr:col>
      <xdr:colOff>28575</xdr:colOff>
      <xdr:row>0</xdr:row>
      <xdr:rowOff>495300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63250" y="0"/>
          <a:ext cx="6858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57150</xdr:colOff>
      <xdr:row>0</xdr:row>
      <xdr:rowOff>19050</xdr:rowOff>
    </xdr:from>
    <xdr:to>
      <xdr:col>17</xdr:col>
      <xdr:colOff>676275</xdr:colOff>
      <xdr:row>0</xdr:row>
      <xdr:rowOff>466725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77625" y="19050"/>
          <a:ext cx="6191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76200</xdr:colOff>
      <xdr:row>0</xdr:row>
      <xdr:rowOff>19050</xdr:rowOff>
    </xdr:from>
    <xdr:to>
      <xdr:col>18</xdr:col>
      <xdr:colOff>647700</xdr:colOff>
      <xdr:row>0</xdr:row>
      <xdr:rowOff>333375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182475" y="19050"/>
          <a:ext cx="5715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28575</xdr:colOff>
      <xdr:row>0</xdr:row>
      <xdr:rowOff>0</xdr:rowOff>
    </xdr:from>
    <xdr:to>
      <xdr:col>19</xdr:col>
      <xdr:colOff>676275</xdr:colOff>
      <xdr:row>0</xdr:row>
      <xdr:rowOff>352425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820650" y="0"/>
          <a:ext cx="6477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76200</xdr:colOff>
      <xdr:row>0</xdr:row>
      <xdr:rowOff>19050</xdr:rowOff>
    </xdr:from>
    <xdr:to>
      <xdr:col>20</xdr:col>
      <xdr:colOff>666750</xdr:colOff>
      <xdr:row>0</xdr:row>
      <xdr:rowOff>342900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554075" y="19050"/>
          <a:ext cx="5905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47625</xdr:colOff>
      <xdr:row>0</xdr:row>
      <xdr:rowOff>0</xdr:rowOff>
    </xdr:from>
    <xdr:to>
      <xdr:col>21</xdr:col>
      <xdr:colOff>685800</xdr:colOff>
      <xdr:row>0</xdr:row>
      <xdr:rowOff>352425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11300" y="0"/>
          <a:ext cx="6381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57150</xdr:colOff>
      <xdr:row>0</xdr:row>
      <xdr:rowOff>0</xdr:rowOff>
    </xdr:from>
    <xdr:to>
      <xdr:col>22</xdr:col>
      <xdr:colOff>657225</xdr:colOff>
      <xdr:row>0</xdr:row>
      <xdr:rowOff>333375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906625" y="0"/>
          <a:ext cx="6000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76200</xdr:colOff>
      <xdr:row>0</xdr:row>
      <xdr:rowOff>0</xdr:rowOff>
    </xdr:from>
    <xdr:to>
      <xdr:col>23</xdr:col>
      <xdr:colOff>666750</xdr:colOff>
      <xdr:row>0</xdr:row>
      <xdr:rowOff>419100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611475" y="0"/>
          <a:ext cx="5905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0</xdr:rowOff>
    </xdr:from>
    <xdr:to>
      <xdr:col>24</xdr:col>
      <xdr:colOff>685800</xdr:colOff>
      <xdr:row>0</xdr:row>
      <xdr:rowOff>485775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240125" y="0"/>
          <a:ext cx="666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676275</xdr:colOff>
      <xdr:row>0</xdr:row>
      <xdr:rowOff>0</xdr:rowOff>
    </xdr:from>
    <xdr:to>
      <xdr:col>25</xdr:col>
      <xdr:colOff>657225</xdr:colOff>
      <xdr:row>0</xdr:row>
      <xdr:rowOff>476250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897350" y="0"/>
          <a:ext cx="666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66675</xdr:colOff>
      <xdr:row>0</xdr:row>
      <xdr:rowOff>9525</xdr:rowOff>
    </xdr:from>
    <xdr:to>
      <xdr:col>26</xdr:col>
      <xdr:colOff>657225</xdr:colOff>
      <xdr:row>0</xdr:row>
      <xdr:rowOff>438150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659350" y="9525"/>
          <a:ext cx="5905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76200</xdr:colOff>
      <xdr:row>0</xdr:row>
      <xdr:rowOff>19050</xdr:rowOff>
    </xdr:from>
    <xdr:to>
      <xdr:col>27</xdr:col>
      <xdr:colOff>647700</xdr:colOff>
      <xdr:row>0</xdr:row>
      <xdr:rowOff>428625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354675" y="19050"/>
          <a:ext cx="571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</xdr:colOff>
      <xdr:row>0</xdr:row>
      <xdr:rowOff>0</xdr:rowOff>
    </xdr:from>
    <xdr:to>
      <xdr:col>28</xdr:col>
      <xdr:colOff>676275</xdr:colOff>
      <xdr:row>0</xdr:row>
      <xdr:rowOff>476250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973800" y="0"/>
          <a:ext cx="666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9525</xdr:colOff>
      <xdr:row>0</xdr:row>
      <xdr:rowOff>0</xdr:rowOff>
    </xdr:from>
    <xdr:to>
      <xdr:col>29</xdr:col>
      <xdr:colOff>676275</xdr:colOff>
      <xdr:row>0</xdr:row>
      <xdr:rowOff>476250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659600" y="0"/>
          <a:ext cx="666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28575</xdr:colOff>
      <xdr:row>0</xdr:row>
      <xdr:rowOff>0</xdr:rowOff>
    </xdr:from>
    <xdr:to>
      <xdr:col>37</xdr:col>
      <xdr:colOff>676275</xdr:colOff>
      <xdr:row>0</xdr:row>
      <xdr:rowOff>466725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165050" y="0"/>
          <a:ext cx="647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38</xdr:col>
      <xdr:colOff>47625</xdr:colOff>
      <xdr:row>0</xdr:row>
      <xdr:rowOff>0</xdr:rowOff>
    </xdr:from>
    <xdr:to>
      <xdr:col>38</xdr:col>
      <xdr:colOff>647700</xdr:colOff>
      <xdr:row>0</xdr:row>
      <xdr:rowOff>428625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5869900" y="0"/>
          <a:ext cx="6000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85725</xdr:colOff>
      <xdr:row>0</xdr:row>
      <xdr:rowOff>38100</xdr:rowOff>
    </xdr:from>
    <xdr:to>
      <xdr:col>30</xdr:col>
      <xdr:colOff>676275</xdr:colOff>
      <xdr:row>0</xdr:row>
      <xdr:rowOff>466725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421600" y="38100"/>
          <a:ext cx="5905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19050</xdr:rowOff>
    </xdr:from>
    <xdr:to>
      <xdr:col>31</xdr:col>
      <xdr:colOff>647700</xdr:colOff>
      <xdr:row>0</xdr:row>
      <xdr:rowOff>438150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1088350" y="19050"/>
          <a:ext cx="581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47625</xdr:colOff>
      <xdr:row>0</xdr:row>
      <xdr:rowOff>0</xdr:rowOff>
    </xdr:from>
    <xdr:to>
      <xdr:col>32</xdr:col>
      <xdr:colOff>638175</xdr:colOff>
      <xdr:row>0</xdr:row>
      <xdr:rowOff>323850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755100" y="0"/>
          <a:ext cx="5905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57150</xdr:colOff>
      <xdr:row>0</xdr:row>
      <xdr:rowOff>0</xdr:rowOff>
    </xdr:from>
    <xdr:to>
      <xdr:col>33</xdr:col>
      <xdr:colOff>647700</xdr:colOff>
      <xdr:row>0</xdr:row>
      <xdr:rowOff>323850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450425" y="0"/>
          <a:ext cx="5905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85725</xdr:colOff>
      <xdr:row>0</xdr:row>
      <xdr:rowOff>19050</xdr:rowOff>
    </xdr:from>
    <xdr:to>
      <xdr:col>34</xdr:col>
      <xdr:colOff>647700</xdr:colOff>
      <xdr:row>0</xdr:row>
      <xdr:rowOff>323850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3164800" y="19050"/>
          <a:ext cx="5619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57150</xdr:colOff>
      <xdr:row>0</xdr:row>
      <xdr:rowOff>0</xdr:rowOff>
    </xdr:from>
    <xdr:to>
      <xdr:col>35</xdr:col>
      <xdr:colOff>638175</xdr:colOff>
      <xdr:row>0</xdr:row>
      <xdr:rowOff>419100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3822025" y="0"/>
          <a:ext cx="581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36</xdr:col>
      <xdr:colOff>19050</xdr:colOff>
      <xdr:row>0</xdr:row>
      <xdr:rowOff>0</xdr:rowOff>
    </xdr:from>
    <xdr:to>
      <xdr:col>36</xdr:col>
      <xdr:colOff>619125</xdr:colOff>
      <xdr:row>0</xdr:row>
      <xdr:rowOff>428625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4469725" y="0"/>
          <a:ext cx="6000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9"/>
  <sheetViews>
    <sheetView tabSelected="1" workbookViewId="0" topLeftCell="A1">
      <selection activeCell="N25" sqref="N25"/>
    </sheetView>
  </sheetViews>
  <sheetFormatPr defaultColWidth="9.00390625" defaultRowHeight="12.75"/>
  <cols>
    <col min="1" max="1" width="16.00390625" style="0" customWidth="1"/>
    <col min="2" max="2" width="7.25390625" style="0" customWidth="1"/>
    <col min="3" max="3" width="5.75390625" style="0" customWidth="1"/>
    <col min="4" max="4" width="6.875" style="0" customWidth="1"/>
    <col min="5" max="5" width="7.375" style="0" customWidth="1"/>
    <col min="6" max="6" width="7.125" style="0" customWidth="1"/>
    <col min="7" max="7" width="8.75390625" style="0" customWidth="1"/>
    <col min="8" max="9" width="6.875" style="0" customWidth="1"/>
    <col min="10" max="10" width="11.75390625" style="0" customWidth="1"/>
    <col min="12" max="12" width="10.125" style="0" customWidth="1"/>
    <col min="15" max="15" width="10.125" style="0" customWidth="1"/>
  </cols>
  <sheetData>
    <row r="1" spans="1:39" ht="89.2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5"/>
    </row>
    <row r="2" spans="1:39" ht="15">
      <c r="A2" s="6" t="s">
        <v>16</v>
      </c>
      <c r="B2" s="6"/>
      <c r="C2" s="6"/>
      <c r="D2" s="7"/>
      <c r="E2" s="7"/>
      <c r="F2" s="7"/>
      <c r="G2" s="7"/>
      <c r="H2" s="6"/>
      <c r="I2" s="7"/>
      <c r="J2" s="8"/>
      <c r="K2" s="9">
        <v>350</v>
      </c>
      <c r="L2" s="9">
        <v>750</v>
      </c>
      <c r="M2" s="9">
        <v>250</v>
      </c>
      <c r="N2" s="9">
        <v>200</v>
      </c>
      <c r="O2" s="9">
        <v>1750</v>
      </c>
      <c r="P2" s="9">
        <v>550</v>
      </c>
      <c r="Q2" s="9">
        <v>550</v>
      </c>
      <c r="R2" s="9">
        <v>550</v>
      </c>
      <c r="S2" s="9">
        <v>550</v>
      </c>
      <c r="T2" s="9">
        <v>550</v>
      </c>
      <c r="U2" s="9">
        <v>550</v>
      </c>
      <c r="V2" s="9">
        <v>550</v>
      </c>
      <c r="W2" s="9">
        <v>550</v>
      </c>
      <c r="X2" s="9">
        <v>550</v>
      </c>
      <c r="Y2" s="9">
        <v>550</v>
      </c>
      <c r="Z2" s="9">
        <v>550</v>
      </c>
      <c r="AA2" s="9">
        <v>550</v>
      </c>
      <c r="AB2" s="9">
        <v>550</v>
      </c>
      <c r="AC2" s="9">
        <v>550</v>
      </c>
      <c r="AD2" s="9">
        <v>550</v>
      </c>
      <c r="AE2" s="9">
        <v>550</v>
      </c>
      <c r="AF2" s="9">
        <v>550</v>
      </c>
      <c r="AG2" s="9">
        <v>550</v>
      </c>
      <c r="AH2" s="9">
        <v>550</v>
      </c>
      <c r="AI2" s="9">
        <v>550</v>
      </c>
      <c r="AJ2" s="9">
        <v>550</v>
      </c>
      <c r="AK2" s="9">
        <v>550</v>
      </c>
      <c r="AL2" s="9">
        <v>550</v>
      </c>
      <c r="AM2" s="9">
        <v>550</v>
      </c>
    </row>
    <row r="3" spans="1:39" s="13" customFormat="1" ht="14.25">
      <c r="A3" s="10" t="s">
        <v>17</v>
      </c>
      <c r="B3" s="10">
        <f aca="true" t="shared" si="0" ref="B3:B35">SUMIF($K3:$AT3,"&lt;&gt;",$K$2:$AT$2)</f>
        <v>750</v>
      </c>
      <c r="C3" s="10">
        <f aca="true" t="shared" si="1" ref="C3:C24">B3*1.15</f>
        <v>862.4999999999999</v>
      </c>
      <c r="D3" s="11">
        <f>750/7</f>
        <v>107.14285714285714</v>
      </c>
      <c r="E3" s="11">
        <f aca="true" t="shared" si="2" ref="E3:E56">C3+D3</f>
        <v>969.642857142857</v>
      </c>
      <c r="F3" s="11"/>
      <c r="G3" s="10"/>
      <c r="H3" s="10">
        <f>$J$59*I3</f>
        <v>20.548831168831168</v>
      </c>
      <c r="I3" s="11">
        <v>1</v>
      </c>
      <c r="J3" s="12">
        <f aca="true" t="shared" si="3" ref="J3:J56">E3-F3-G3+H3</f>
        <v>990.1916883116882</v>
      </c>
      <c r="K3" s="10"/>
      <c r="L3" s="10">
        <v>37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s="13" customFormat="1" ht="14.25">
      <c r="A4" s="10" t="s">
        <v>18</v>
      </c>
      <c r="B4" s="10">
        <f t="shared" si="0"/>
        <v>1750</v>
      </c>
      <c r="C4" s="10">
        <f t="shared" si="1"/>
        <v>2012.4999999999998</v>
      </c>
      <c r="D4" s="11"/>
      <c r="E4" s="11">
        <f t="shared" si="2"/>
        <v>2012.4999999999998</v>
      </c>
      <c r="F4" s="11">
        <v>-22</v>
      </c>
      <c r="G4" s="10">
        <v>1925</v>
      </c>
      <c r="H4" s="10">
        <f aca="true" t="shared" si="4" ref="H4:H52">$J$59*I4</f>
        <v>20.548831168831168</v>
      </c>
      <c r="I4" s="11">
        <v>1</v>
      </c>
      <c r="J4" s="12">
        <f t="shared" si="3"/>
        <v>130.04883116883093</v>
      </c>
      <c r="K4" s="10"/>
      <c r="L4" s="10"/>
      <c r="M4" s="10"/>
      <c r="N4" s="10"/>
      <c r="O4" s="10">
        <v>36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s="13" customFormat="1" ht="14.25">
      <c r="A5" s="10" t="s">
        <v>19</v>
      </c>
      <c r="B5" s="10">
        <f t="shared" si="0"/>
        <v>550</v>
      </c>
      <c r="C5" s="10">
        <f t="shared" si="1"/>
        <v>632.5</v>
      </c>
      <c r="D5" s="11"/>
      <c r="E5" s="11">
        <f t="shared" si="2"/>
        <v>632.5</v>
      </c>
      <c r="F5" s="11"/>
      <c r="G5" s="10"/>
      <c r="H5" s="10">
        <f t="shared" si="4"/>
        <v>20.548831168831168</v>
      </c>
      <c r="I5" s="11">
        <v>1</v>
      </c>
      <c r="J5" s="12">
        <f t="shared" si="3"/>
        <v>653.0488311688312</v>
      </c>
      <c r="K5" s="14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v>39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s="13" customFormat="1" ht="13.5" customHeight="1">
      <c r="A6" s="10" t="s">
        <v>20</v>
      </c>
      <c r="B6" s="10">
        <f t="shared" si="0"/>
        <v>1100</v>
      </c>
      <c r="C6" s="10">
        <f t="shared" si="1"/>
        <v>1265</v>
      </c>
      <c r="D6" s="11"/>
      <c r="E6" s="11">
        <f t="shared" si="2"/>
        <v>1265</v>
      </c>
      <c r="F6" s="11"/>
      <c r="G6" s="10">
        <v>1265</v>
      </c>
      <c r="H6" s="10">
        <f t="shared" si="4"/>
        <v>41.097662337662335</v>
      </c>
      <c r="I6" s="11">
        <v>2</v>
      </c>
      <c r="J6" s="12">
        <f t="shared" si="3"/>
        <v>41.097662337662335</v>
      </c>
      <c r="K6" s="15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>
        <v>37</v>
      </c>
      <c r="AC6" s="10">
        <v>37</v>
      </c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14.25">
      <c r="A7" s="16" t="s">
        <v>21</v>
      </c>
      <c r="B7" s="16">
        <f t="shared" si="0"/>
        <v>550</v>
      </c>
      <c r="C7" s="16">
        <f t="shared" si="1"/>
        <v>632.5</v>
      </c>
      <c r="D7" s="17"/>
      <c r="E7" s="17">
        <f t="shared" si="2"/>
        <v>632.5</v>
      </c>
      <c r="F7" s="17"/>
      <c r="G7" s="16">
        <v>632.5</v>
      </c>
      <c r="H7" s="10">
        <f t="shared" si="4"/>
        <v>20.548831168831168</v>
      </c>
      <c r="I7" s="17">
        <v>1</v>
      </c>
      <c r="J7" s="18">
        <f t="shared" si="3"/>
        <v>20.548831168831168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>
        <v>39</v>
      </c>
      <c r="AE7" s="16"/>
      <c r="AF7" s="16"/>
      <c r="AG7" s="16"/>
      <c r="AH7" s="16"/>
      <c r="AI7" s="16"/>
      <c r="AJ7" s="16"/>
      <c r="AK7" s="16"/>
      <c r="AL7" s="16"/>
      <c r="AM7" s="16"/>
    </row>
    <row r="8" spans="1:39" s="13" customFormat="1" ht="14.25">
      <c r="A8" s="10" t="s">
        <v>22</v>
      </c>
      <c r="B8" s="10">
        <f t="shared" si="0"/>
        <v>250</v>
      </c>
      <c r="C8" s="10">
        <f t="shared" si="1"/>
        <v>287.5</v>
      </c>
      <c r="D8" s="11"/>
      <c r="E8" s="11">
        <f t="shared" si="2"/>
        <v>287.5</v>
      </c>
      <c r="F8" s="11"/>
      <c r="G8" s="10">
        <v>288</v>
      </c>
      <c r="H8" s="10">
        <f t="shared" si="4"/>
        <v>20.548831168831168</v>
      </c>
      <c r="I8" s="11">
        <v>1</v>
      </c>
      <c r="J8" s="12">
        <f t="shared" si="3"/>
        <v>20.048831168831168</v>
      </c>
      <c r="K8" s="10"/>
      <c r="L8" s="10"/>
      <c r="M8" s="10">
        <v>37</v>
      </c>
      <c r="N8" s="1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s="13" customFormat="1" ht="14.25">
      <c r="A9" s="10" t="s">
        <v>23</v>
      </c>
      <c r="B9" s="10">
        <f t="shared" si="0"/>
        <v>550</v>
      </c>
      <c r="C9" s="10">
        <f t="shared" si="1"/>
        <v>632.5</v>
      </c>
      <c r="D9" s="11"/>
      <c r="E9" s="11">
        <f t="shared" si="2"/>
        <v>632.5</v>
      </c>
      <c r="F9" s="11"/>
      <c r="G9" s="10">
        <v>632.5</v>
      </c>
      <c r="H9" s="10">
        <f t="shared" si="4"/>
        <v>20.548831168831168</v>
      </c>
      <c r="I9" s="11">
        <v>1</v>
      </c>
      <c r="J9" s="12">
        <f t="shared" si="3"/>
        <v>20.548831168831168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>
        <v>39</v>
      </c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s="13" customFormat="1" ht="14.25">
      <c r="A10" s="10" t="s">
        <v>24</v>
      </c>
      <c r="B10" s="10">
        <f t="shared" si="0"/>
        <v>200</v>
      </c>
      <c r="C10" s="10">
        <f t="shared" si="1"/>
        <v>229.99999999999997</v>
      </c>
      <c r="D10" s="11"/>
      <c r="E10" s="11">
        <f t="shared" si="2"/>
        <v>229.99999999999997</v>
      </c>
      <c r="F10" s="11"/>
      <c r="G10" s="10">
        <v>230</v>
      </c>
      <c r="H10" s="10">
        <f t="shared" si="4"/>
        <v>20.548831168831168</v>
      </c>
      <c r="I10" s="11">
        <v>1</v>
      </c>
      <c r="J10" s="12">
        <f t="shared" si="3"/>
        <v>20.54883116883114</v>
      </c>
      <c r="K10" s="10"/>
      <c r="L10" s="10"/>
      <c r="M10" s="10"/>
      <c r="N10" s="10">
        <v>37</v>
      </c>
      <c r="O10" s="10"/>
      <c r="P10" s="15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s="13" customFormat="1" ht="14.25">
      <c r="A11" s="10" t="s">
        <v>25</v>
      </c>
      <c r="B11" s="10">
        <f t="shared" si="0"/>
        <v>200</v>
      </c>
      <c r="C11" s="10">
        <f t="shared" si="1"/>
        <v>229.99999999999997</v>
      </c>
      <c r="D11" s="11"/>
      <c r="E11" s="11">
        <f t="shared" si="2"/>
        <v>229.99999999999997</v>
      </c>
      <c r="F11" s="11"/>
      <c r="G11" s="10"/>
      <c r="H11" s="10">
        <f t="shared" si="4"/>
        <v>20.548831168831168</v>
      </c>
      <c r="I11" s="11">
        <v>1</v>
      </c>
      <c r="J11" s="12">
        <f t="shared" si="3"/>
        <v>250.54883116883113</v>
      </c>
      <c r="K11" s="20"/>
      <c r="L11" s="10"/>
      <c r="M11" s="10"/>
      <c r="N11" s="10">
        <v>38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s="13" customFormat="1" ht="13.5" customHeight="1">
      <c r="A12" s="10" t="s">
        <v>26</v>
      </c>
      <c r="B12" s="10">
        <f t="shared" si="0"/>
        <v>550</v>
      </c>
      <c r="C12" s="10">
        <f t="shared" si="1"/>
        <v>632.5</v>
      </c>
      <c r="D12" s="11"/>
      <c r="E12" s="11">
        <f t="shared" si="2"/>
        <v>632.5</v>
      </c>
      <c r="F12" s="11"/>
      <c r="G12" s="10">
        <v>550</v>
      </c>
      <c r="H12" s="10">
        <f t="shared" si="4"/>
        <v>20.548831168831168</v>
      </c>
      <c r="I12" s="11">
        <v>1</v>
      </c>
      <c r="J12" s="12">
        <f t="shared" si="3"/>
        <v>103.04883116883117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>
        <v>38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s="13" customFormat="1" ht="14.25">
      <c r="A13" s="10" t="s">
        <v>27</v>
      </c>
      <c r="B13" s="10">
        <f t="shared" si="0"/>
        <v>550</v>
      </c>
      <c r="C13" s="10">
        <f t="shared" si="1"/>
        <v>632.5</v>
      </c>
      <c r="D13" s="11"/>
      <c r="E13" s="11">
        <f t="shared" si="2"/>
        <v>632.5</v>
      </c>
      <c r="F13" s="11"/>
      <c r="G13" s="10">
        <v>1265</v>
      </c>
      <c r="H13" s="10">
        <f t="shared" si="4"/>
        <v>20.548831168831168</v>
      </c>
      <c r="I13" s="11">
        <v>1</v>
      </c>
      <c r="J13" s="12">
        <f t="shared" si="3"/>
        <v>-611.9511688311688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>
        <v>38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20"/>
      <c r="AM13" s="10"/>
    </row>
    <row r="14" spans="1:39" s="13" customFormat="1" ht="14.25">
      <c r="A14" s="10" t="s">
        <v>28</v>
      </c>
      <c r="B14" s="10">
        <f t="shared" si="0"/>
        <v>1100</v>
      </c>
      <c r="C14" s="10">
        <f t="shared" si="1"/>
        <v>1265</v>
      </c>
      <c r="D14" s="11"/>
      <c r="E14" s="11">
        <f t="shared" si="2"/>
        <v>1265</v>
      </c>
      <c r="F14" s="11"/>
      <c r="G14" s="10">
        <v>1265</v>
      </c>
      <c r="H14" s="10">
        <f t="shared" si="4"/>
        <v>41.097662337662335</v>
      </c>
      <c r="I14" s="11">
        <v>2</v>
      </c>
      <c r="J14" s="12">
        <f t="shared" si="3"/>
        <v>41.097662337662335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>
        <v>40</v>
      </c>
      <c r="X14" s="10"/>
      <c r="Y14" s="10"/>
      <c r="Z14" s="10"/>
      <c r="AA14" s="10"/>
      <c r="AB14" s="10"/>
      <c r="AC14" s="10"/>
      <c r="AD14" s="10"/>
      <c r="AE14" s="10"/>
      <c r="AF14" s="10">
        <v>40</v>
      </c>
      <c r="AG14" s="10"/>
      <c r="AH14" s="10"/>
      <c r="AI14" s="10"/>
      <c r="AJ14" s="10"/>
      <c r="AK14" s="10"/>
      <c r="AL14" s="10"/>
      <c r="AM14" s="10"/>
    </row>
    <row r="15" spans="1:39" s="13" customFormat="1" ht="14.25">
      <c r="A15" s="10" t="s">
        <v>29</v>
      </c>
      <c r="B15" s="10">
        <f t="shared" si="0"/>
        <v>200</v>
      </c>
      <c r="C15" s="10">
        <f t="shared" si="1"/>
        <v>229.99999999999997</v>
      </c>
      <c r="D15" s="11"/>
      <c r="E15" s="11">
        <f t="shared" si="2"/>
        <v>229.99999999999997</v>
      </c>
      <c r="F15" s="11"/>
      <c r="G15" s="10">
        <v>230</v>
      </c>
      <c r="H15" s="10">
        <f t="shared" si="4"/>
        <v>20.548831168831168</v>
      </c>
      <c r="I15" s="11">
        <v>1</v>
      </c>
      <c r="J15" s="12">
        <f t="shared" si="3"/>
        <v>20.54883116883114</v>
      </c>
      <c r="K15" s="10"/>
      <c r="L15" s="10"/>
      <c r="M15" s="10"/>
      <c r="N15" s="10">
        <v>40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s="13" customFormat="1" ht="14.25">
      <c r="A16" s="10" t="s">
        <v>30</v>
      </c>
      <c r="B16" s="10">
        <f t="shared" si="0"/>
        <v>250</v>
      </c>
      <c r="C16" s="10">
        <f t="shared" si="1"/>
        <v>287.5</v>
      </c>
      <c r="D16" s="11"/>
      <c r="E16" s="11">
        <f t="shared" si="2"/>
        <v>287.5</v>
      </c>
      <c r="F16" s="11"/>
      <c r="G16" s="10">
        <v>287.5</v>
      </c>
      <c r="H16" s="10">
        <f t="shared" si="4"/>
        <v>20.548831168831168</v>
      </c>
      <c r="I16" s="11">
        <v>1</v>
      </c>
      <c r="J16" s="12">
        <f t="shared" si="3"/>
        <v>20.548831168831168</v>
      </c>
      <c r="K16" s="10"/>
      <c r="L16" s="10"/>
      <c r="M16" s="10">
        <v>39</v>
      </c>
      <c r="N16" s="10"/>
      <c r="O16" s="10"/>
      <c r="P16" s="19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s="13" customFormat="1" ht="14.25">
      <c r="A17" s="10" t="s">
        <v>31</v>
      </c>
      <c r="B17" s="10">
        <f t="shared" si="0"/>
        <v>200</v>
      </c>
      <c r="C17" s="10">
        <f t="shared" si="1"/>
        <v>229.99999999999997</v>
      </c>
      <c r="D17" s="11"/>
      <c r="E17" s="11">
        <f t="shared" si="2"/>
        <v>229.99999999999997</v>
      </c>
      <c r="F17" s="11"/>
      <c r="G17" s="10">
        <v>250</v>
      </c>
      <c r="H17" s="10">
        <f t="shared" si="4"/>
        <v>20.548831168831168</v>
      </c>
      <c r="I17" s="11">
        <v>1</v>
      </c>
      <c r="J17" s="12">
        <f t="shared" si="3"/>
        <v>0.5488311688311391</v>
      </c>
      <c r="K17" s="10"/>
      <c r="L17" s="10"/>
      <c r="M17" s="10"/>
      <c r="N17" s="15">
        <v>36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s="13" customFormat="1" ht="14.25">
      <c r="A18" s="10" t="s">
        <v>32</v>
      </c>
      <c r="B18" s="10">
        <f t="shared" si="0"/>
        <v>900</v>
      </c>
      <c r="C18" s="10">
        <f t="shared" si="1"/>
        <v>1035</v>
      </c>
      <c r="D18" s="11"/>
      <c r="E18" s="11">
        <f t="shared" si="2"/>
        <v>1035</v>
      </c>
      <c r="F18" s="11"/>
      <c r="G18" s="10">
        <v>1065</v>
      </c>
      <c r="H18" s="10">
        <f t="shared" si="4"/>
        <v>41.097662337662335</v>
      </c>
      <c r="I18" s="11">
        <v>2</v>
      </c>
      <c r="J18" s="12">
        <f t="shared" si="3"/>
        <v>11.097662337662335</v>
      </c>
      <c r="K18" s="10">
        <v>40</v>
      </c>
      <c r="L18" s="10"/>
      <c r="M18" s="15"/>
      <c r="N18" s="10"/>
      <c r="O18" s="10"/>
      <c r="P18" s="10"/>
      <c r="Q18" s="10"/>
      <c r="R18" s="10"/>
      <c r="S18" s="10"/>
      <c r="T18" s="10"/>
      <c r="U18" s="10"/>
      <c r="V18" s="10">
        <v>40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s="13" customFormat="1" ht="14.25">
      <c r="A19" s="10" t="s">
        <v>33</v>
      </c>
      <c r="B19" s="10">
        <f t="shared" si="0"/>
        <v>250</v>
      </c>
      <c r="C19" s="10">
        <f t="shared" si="1"/>
        <v>287.5</v>
      </c>
      <c r="D19" s="11"/>
      <c r="E19" s="11">
        <f t="shared" si="2"/>
        <v>287.5</v>
      </c>
      <c r="F19" s="11"/>
      <c r="G19" s="10"/>
      <c r="H19" s="10">
        <f t="shared" si="4"/>
        <v>20.548831168831168</v>
      </c>
      <c r="I19" s="11">
        <v>1</v>
      </c>
      <c r="J19" s="12">
        <f t="shared" si="3"/>
        <v>308.04883116883116</v>
      </c>
      <c r="K19" s="10"/>
      <c r="L19" s="10"/>
      <c r="M19" s="10">
        <v>38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s="13" customFormat="1" ht="14.25">
      <c r="A20" s="10" t="s">
        <v>34</v>
      </c>
      <c r="B20" s="10">
        <f t="shared" si="0"/>
        <v>200</v>
      </c>
      <c r="C20" s="10">
        <f t="shared" si="1"/>
        <v>229.99999999999997</v>
      </c>
      <c r="D20" s="11"/>
      <c r="E20" s="11">
        <f t="shared" si="2"/>
        <v>229.99999999999997</v>
      </c>
      <c r="F20" s="11"/>
      <c r="G20" s="10">
        <v>230</v>
      </c>
      <c r="H20" s="10">
        <f t="shared" si="4"/>
        <v>20.548831168831168</v>
      </c>
      <c r="I20" s="11">
        <v>1</v>
      </c>
      <c r="J20" s="12">
        <f t="shared" si="3"/>
        <v>20.54883116883114</v>
      </c>
      <c r="K20" s="10"/>
      <c r="L20" s="10"/>
      <c r="M20" s="10"/>
      <c r="N20" s="20">
        <v>39</v>
      </c>
      <c r="O20" s="10"/>
      <c r="P20" s="15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s="13" customFormat="1" ht="14.25">
      <c r="A21" s="10" t="s">
        <v>35</v>
      </c>
      <c r="B21" s="10">
        <f t="shared" si="0"/>
        <v>1750</v>
      </c>
      <c r="C21" s="10">
        <f t="shared" si="1"/>
        <v>2012.4999999999998</v>
      </c>
      <c r="D21" s="11"/>
      <c r="E21" s="11">
        <f t="shared" si="2"/>
        <v>2012.4999999999998</v>
      </c>
      <c r="F21" s="11"/>
      <c r="G21" s="10">
        <v>2020</v>
      </c>
      <c r="H21" s="10">
        <f t="shared" si="4"/>
        <v>20.548831168831168</v>
      </c>
      <c r="I21" s="11">
        <v>1</v>
      </c>
      <c r="J21" s="12">
        <f t="shared" si="3"/>
        <v>13.04883116883094</v>
      </c>
      <c r="K21" s="10"/>
      <c r="L21" s="10"/>
      <c r="M21" s="10"/>
      <c r="N21" s="10"/>
      <c r="O21" s="10">
        <v>37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s="13" customFormat="1" ht="14.25">
      <c r="A22" s="10" t="s">
        <v>36</v>
      </c>
      <c r="B22" s="10">
        <f t="shared" si="0"/>
        <v>550</v>
      </c>
      <c r="C22" s="10">
        <f t="shared" si="1"/>
        <v>632.5</v>
      </c>
      <c r="D22" s="11"/>
      <c r="E22" s="11">
        <f t="shared" si="2"/>
        <v>632.5</v>
      </c>
      <c r="F22" s="11"/>
      <c r="G22" s="10">
        <v>632.5</v>
      </c>
      <c r="H22" s="10">
        <f t="shared" si="4"/>
        <v>20.548831168831168</v>
      </c>
      <c r="I22" s="11">
        <v>1</v>
      </c>
      <c r="J22" s="12">
        <f t="shared" si="3"/>
        <v>20.548831168831168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>
        <v>37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s="13" customFormat="1" ht="14.25">
      <c r="A23" s="10" t="s">
        <v>37</v>
      </c>
      <c r="B23" s="10">
        <f t="shared" si="0"/>
        <v>250</v>
      </c>
      <c r="C23" s="10">
        <f t="shared" si="1"/>
        <v>287.5</v>
      </c>
      <c r="D23" s="11"/>
      <c r="E23" s="11">
        <f t="shared" si="2"/>
        <v>287.5</v>
      </c>
      <c r="F23" s="11"/>
      <c r="G23" s="10">
        <v>306</v>
      </c>
      <c r="H23" s="10">
        <f t="shared" si="4"/>
        <v>20.548831168831168</v>
      </c>
      <c r="I23" s="11">
        <v>1</v>
      </c>
      <c r="J23" s="12">
        <f t="shared" si="3"/>
        <v>2.0488311688311676</v>
      </c>
      <c r="K23" s="10"/>
      <c r="L23" s="10"/>
      <c r="M23" s="10">
        <v>40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s="13" customFormat="1" ht="14.25">
      <c r="A24" s="10" t="s">
        <v>38</v>
      </c>
      <c r="B24" s="10">
        <f t="shared" si="0"/>
        <v>750</v>
      </c>
      <c r="C24" s="10">
        <f t="shared" si="1"/>
        <v>862.4999999999999</v>
      </c>
      <c r="D24" s="11">
        <f>750/7</f>
        <v>107.14285714285714</v>
      </c>
      <c r="E24" s="11">
        <f t="shared" si="2"/>
        <v>969.642857142857</v>
      </c>
      <c r="F24" s="11">
        <f>300+1000+281.88</f>
        <v>1581.88</v>
      </c>
      <c r="G24" s="10">
        <v>750</v>
      </c>
      <c r="H24" s="10">
        <f t="shared" si="4"/>
        <v>20.548831168831168</v>
      </c>
      <c r="I24" s="11">
        <v>1</v>
      </c>
      <c r="J24" s="12">
        <f t="shared" si="3"/>
        <v>-1341.688311688312</v>
      </c>
      <c r="K24" s="10"/>
      <c r="L24" s="10">
        <v>35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s="13" customFormat="1" ht="14.25">
      <c r="A25" s="10" t="s">
        <v>39</v>
      </c>
      <c r="B25" s="10">
        <f t="shared" si="0"/>
        <v>1650</v>
      </c>
      <c r="C25" s="10">
        <f>B25*1.1</f>
        <v>1815.0000000000002</v>
      </c>
      <c r="D25" s="11"/>
      <c r="E25" s="11">
        <f t="shared" si="2"/>
        <v>1815.0000000000002</v>
      </c>
      <c r="F25" s="11"/>
      <c r="G25" s="10">
        <v>1815</v>
      </c>
      <c r="H25" s="10">
        <f t="shared" si="4"/>
        <v>61.6464935064935</v>
      </c>
      <c r="I25" s="11">
        <v>3</v>
      </c>
      <c r="J25" s="12">
        <f t="shared" si="3"/>
        <v>61.64649350649373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>
        <v>39</v>
      </c>
      <c r="AB25" s="10"/>
      <c r="AC25" s="10"/>
      <c r="AD25" s="10"/>
      <c r="AE25" s="10"/>
      <c r="AF25" s="10"/>
      <c r="AG25" s="10"/>
      <c r="AH25" s="10"/>
      <c r="AI25" s="10">
        <v>39</v>
      </c>
      <c r="AJ25" s="10"/>
      <c r="AK25" s="10">
        <v>39</v>
      </c>
      <c r="AL25" s="10"/>
      <c r="AM25" s="10"/>
    </row>
    <row r="26" spans="1:39" s="13" customFormat="1" ht="14.25">
      <c r="A26" s="10" t="s">
        <v>40</v>
      </c>
      <c r="B26" s="10">
        <f t="shared" si="0"/>
        <v>2200</v>
      </c>
      <c r="C26" s="10">
        <f>B26</f>
        <v>2200</v>
      </c>
      <c r="D26" s="11"/>
      <c r="E26" s="11">
        <f t="shared" si="2"/>
        <v>2200</v>
      </c>
      <c r="F26" s="11"/>
      <c r="G26" s="10">
        <v>2200</v>
      </c>
      <c r="H26" s="10">
        <f t="shared" si="4"/>
        <v>82.19532467532467</v>
      </c>
      <c r="I26" s="11">
        <v>4</v>
      </c>
      <c r="J26" s="12">
        <f t="shared" si="3"/>
        <v>82.19532467532467</v>
      </c>
      <c r="K26" s="10"/>
      <c r="L26" s="10"/>
      <c r="M26" s="10"/>
      <c r="N26" s="10"/>
      <c r="O26" s="10"/>
      <c r="P26" s="10">
        <v>40</v>
      </c>
      <c r="Q26" s="10">
        <v>40</v>
      </c>
      <c r="R26" s="10"/>
      <c r="S26" s="10">
        <v>40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>
        <v>39</v>
      </c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s="13" customFormat="1" ht="14.25">
      <c r="A27" s="10" t="s">
        <v>41</v>
      </c>
      <c r="B27" s="10">
        <f t="shared" si="0"/>
        <v>1100</v>
      </c>
      <c r="C27" s="10">
        <f aca="true" t="shared" si="5" ref="C27:C45">B27*1.15</f>
        <v>1265</v>
      </c>
      <c r="D27" s="11"/>
      <c r="E27" s="11">
        <f t="shared" si="2"/>
        <v>1265</v>
      </c>
      <c r="F27" s="11"/>
      <c r="G27" s="10">
        <v>1265</v>
      </c>
      <c r="H27" s="10">
        <f t="shared" si="4"/>
        <v>41.097662337662335</v>
      </c>
      <c r="I27" s="11">
        <v>2</v>
      </c>
      <c r="J27" s="12">
        <f t="shared" si="3"/>
        <v>41.097662337662335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>
        <v>38</v>
      </c>
      <c r="Y27" s="10">
        <v>38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s="13" customFormat="1" ht="14.25">
      <c r="A28" s="10" t="s">
        <v>42</v>
      </c>
      <c r="B28" s="10">
        <f t="shared" si="0"/>
        <v>350</v>
      </c>
      <c r="C28" s="10">
        <f t="shared" si="5"/>
        <v>402.49999999999994</v>
      </c>
      <c r="D28" s="11"/>
      <c r="E28" s="11">
        <f t="shared" si="2"/>
        <v>402.49999999999994</v>
      </c>
      <c r="F28" s="11"/>
      <c r="G28" s="10">
        <v>403</v>
      </c>
      <c r="H28" s="10">
        <f t="shared" si="4"/>
        <v>20.548831168831168</v>
      </c>
      <c r="I28" s="11">
        <v>1</v>
      </c>
      <c r="J28" s="12">
        <f t="shared" si="3"/>
        <v>20.04883116883111</v>
      </c>
      <c r="K28" s="10">
        <v>38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s="13" customFormat="1" ht="14.25">
      <c r="A29" s="10" t="s">
        <v>43</v>
      </c>
      <c r="B29" s="10">
        <f t="shared" si="0"/>
        <v>250</v>
      </c>
      <c r="C29" s="10">
        <f t="shared" si="5"/>
        <v>287.5</v>
      </c>
      <c r="D29" s="11"/>
      <c r="E29" s="11">
        <f t="shared" si="2"/>
        <v>287.5</v>
      </c>
      <c r="F29" s="11"/>
      <c r="G29" s="10">
        <v>290</v>
      </c>
      <c r="H29" s="10">
        <f t="shared" si="4"/>
        <v>20.548831168831168</v>
      </c>
      <c r="I29" s="11">
        <v>1</v>
      </c>
      <c r="J29" s="12">
        <f t="shared" si="3"/>
        <v>18.048831168831168</v>
      </c>
      <c r="K29" s="10"/>
      <c r="L29" s="10"/>
      <c r="M29" s="10">
        <v>36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s="13" customFormat="1" ht="14.25">
      <c r="A30" s="10" t="s">
        <v>44</v>
      </c>
      <c r="B30" s="10">
        <f t="shared" si="0"/>
        <v>350</v>
      </c>
      <c r="C30" s="10">
        <f t="shared" si="5"/>
        <v>402.49999999999994</v>
      </c>
      <c r="D30" s="11"/>
      <c r="E30" s="11">
        <f t="shared" si="2"/>
        <v>402.49999999999994</v>
      </c>
      <c r="F30" s="11"/>
      <c r="G30" s="10">
        <v>405</v>
      </c>
      <c r="H30" s="10">
        <f t="shared" si="4"/>
        <v>20.548831168831168</v>
      </c>
      <c r="I30" s="11">
        <v>1</v>
      </c>
      <c r="J30" s="12">
        <f t="shared" si="3"/>
        <v>18.04883116883111</v>
      </c>
      <c r="K30" s="10">
        <v>41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s="13" customFormat="1" ht="14.25">
      <c r="A31" s="10" t="s">
        <v>45</v>
      </c>
      <c r="B31" s="10">
        <f t="shared" si="0"/>
        <v>750</v>
      </c>
      <c r="C31" s="10">
        <f t="shared" si="5"/>
        <v>862.4999999999999</v>
      </c>
      <c r="D31" s="11">
        <f>750/7</f>
        <v>107.14285714285714</v>
      </c>
      <c r="E31" s="11">
        <f t="shared" si="2"/>
        <v>969.642857142857</v>
      </c>
      <c r="F31" s="11"/>
      <c r="G31" s="10">
        <v>970</v>
      </c>
      <c r="H31" s="10">
        <f t="shared" si="4"/>
        <v>20.548831168831168</v>
      </c>
      <c r="I31" s="11">
        <v>1</v>
      </c>
      <c r="J31" s="12">
        <f t="shared" si="3"/>
        <v>20.191688311688164</v>
      </c>
      <c r="K31" s="10"/>
      <c r="L31" s="10">
        <v>37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s="13" customFormat="1" ht="14.25">
      <c r="A32" s="10" t="s">
        <v>46</v>
      </c>
      <c r="B32" s="10">
        <f t="shared" si="0"/>
        <v>550</v>
      </c>
      <c r="C32" s="10">
        <f t="shared" si="5"/>
        <v>632.5</v>
      </c>
      <c r="D32" s="11"/>
      <c r="E32" s="11">
        <f t="shared" si="2"/>
        <v>632.5</v>
      </c>
      <c r="F32" s="11"/>
      <c r="G32" s="10">
        <v>633</v>
      </c>
      <c r="H32" s="10">
        <f t="shared" si="4"/>
        <v>20.548831168831168</v>
      </c>
      <c r="I32" s="11">
        <v>1</v>
      </c>
      <c r="J32" s="12">
        <f t="shared" si="3"/>
        <v>20.048831168831168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>
        <v>38</v>
      </c>
      <c r="AH32" s="10"/>
      <c r="AI32" s="10"/>
      <c r="AJ32" s="10"/>
      <c r="AK32" s="10"/>
      <c r="AL32" s="10"/>
      <c r="AM32" s="10"/>
    </row>
    <row r="33" spans="1:39" s="13" customFormat="1" ht="14.25">
      <c r="A33" s="10" t="s">
        <v>47</v>
      </c>
      <c r="B33" s="10">
        <f t="shared" si="0"/>
        <v>200</v>
      </c>
      <c r="C33" s="10">
        <f t="shared" si="5"/>
        <v>229.99999999999997</v>
      </c>
      <c r="D33" s="11"/>
      <c r="E33" s="11">
        <f t="shared" si="2"/>
        <v>229.99999999999997</v>
      </c>
      <c r="F33" s="11"/>
      <c r="G33" s="10">
        <v>230</v>
      </c>
      <c r="H33" s="10">
        <f t="shared" si="4"/>
        <v>0</v>
      </c>
      <c r="I33" s="11"/>
      <c r="J33" s="12">
        <f t="shared" si="3"/>
        <v>-2.842170943040401E-14</v>
      </c>
      <c r="K33" s="10"/>
      <c r="L33" s="10"/>
      <c r="M33" s="10"/>
      <c r="N33" s="10">
        <v>39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s="13" customFormat="1" ht="14.25">
      <c r="A34" s="10" t="s">
        <v>48</v>
      </c>
      <c r="B34" s="10">
        <f t="shared" si="0"/>
        <v>350</v>
      </c>
      <c r="C34" s="10">
        <f t="shared" si="5"/>
        <v>402.49999999999994</v>
      </c>
      <c r="D34" s="11"/>
      <c r="E34" s="11">
        <f t="shared" si="2"/>
        <v>402.49999999999994</v>
      </c>
      <c r="F34" s="11"/>
      <c r="G34" s="10">
        <v>420</v>
      </c>
      <c r="H34" s="10">
        <f t="shared" si="4"/>
        <v>20.548831168831168</v>
      </c>
      <c r="I34" s="11">
        <v>1</v>
      </c>
      <c r="J34" s="12">
        <f t="shared" si="3"/>
        <v>3.0488311688311107</v>
      </c>
      <c r="K34" s="10">
        <v>37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s="13" customFormat="1" ht="14.25">
      <c r="A35" s="10" t="s">
        <v>49</v>
      </c>
      <c r="B35" s="10">
        <f t="shared" si="0"/>
        <v>550</v>
      </c>
      <c r="C35" s="10">
        <f t="shared" si="5"/>
        <v>632.5</v>
      </c>
      <c r="D35" s="11"/>
      <c r="E35" s="11">
        <f t="shared" si="2"/>
        <v>632.5</v>
      </c>
      <c r="F35" s="11"/>
      <c r="G35" s="10">
        <v>632.5</v>
      </c>
      <c r="H35" s="10">
        <f t="shared" si="4"/>
        <v>20.548831168831168</v>
      </c>
      <c r="I35" s="11">
        <v>1</v>
      </c>
      <c r="J35" s="12">
        <f t="shared" si="3"/>
        <v>20.548831168831168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>
        <v>39</v>
      </c>
      <c r="AG35" s="10"/>
      <c r="AH35" s="10"/>
      <c r="AI35" s="10"/>
      <c r="AJ35" s="10"/>
      <c r="AK35" s="10"/>
      <c r="AL35" s="10"/>
      <c r="AM35" s="10"/>
    </row>
    <row r="36" spans="1:39" s="13" customFormat="1" ht="14.25">
      <c r="A36" s="10" t="s">
        <v>50</v>
      </c>
      <c r="B36" s="10">
        <f>SUMIF($K36:$AT36,"&lt;&gt;",$K$2:$AT$2)+200</f>
        <v>400</v>
      </c>
      <c r="C36" s="10">
        <f t="shared" si="5"/>
        <v>459.99999999999994</v>
      </c>
      <c r="D36" s="11"/>
      <c r="E36" s="11">
        <f t="shared" si="2"/>
        <v>459.99999999999994</v>
      </c>
      <c r="F36" s="11"/>
      <c r="G36" s="10"/>
      <c r="H36" s="10">
        <f t="shared" si="4"/>
        <v>41.097662337662335</v>
      </c>
      <c r="I36" s="11">
        <v>2</v>
      </c>
      <c r="J36" s="12">
        <f t="shared" si="3"/>
        <v>501.09766233766226</v>
      </c>
      <c r="K36" s="10"/>
      <c r="L36" s="10"/>
      <c r="M36" s="10"/>
      <c r="N36" s="10" t="s">
        <v>51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ht="14.25">
      <c r="A37" s="16" t="s">
        <v>52</v>
      </c>
      <c r="B37" s="16">
        <f aca="true" t="shared" si="6" ref="B37:B45">SUMIF($K37:$AT37,"&lt;&gt;",$K$2:$AT$2)</f>
        <v>0</v>
      </c>
      <c r="C37" s="16">
        <f t="shared" si="5"/>
        <v>0</v>
      </c>
      <c r="D37" s="17"/>
      <c r="E37" s="17">
        <f t="shared" si="2"/>
        <v>0</v>
      </c>
      <c r="F37" s="17"/>
      <c r="G37" s="16">
        <f>350+53</f>
        <v>403</v>
      </c>
      <c r="H37" s="10">
        <f t="shared" si="4"/>
        <v>0</v>
      </c>
      <c r="I37" s="17"/>
      <c r="J37" s="18">
        <f t="shared" si="3"/>
        <v>-403</v>
      </c>
      <c r="K37" s="20"/>
      <c r="L37" s="16"/>
      <c r="M37" s="16"/>
      <c r="N37" s="16"/>
      <c r="O37" s="16"/>
      <c r="P37" s="21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s="13" customFormat="1" ht="14.25">
      <c r="A38" s="10" t="s">
        <v>53</v>
      </c>
      <c r="B38" s="10">
        <f t="shared" si="6"/>
        <v>750</v>
      </c>
      <c r="C38" s="10">
        <f t="shared" si="5"/>
        <v>862.4999999999999</v>
      </c>
      <c r="D38" s="11">
        <f>750/7</f>
        <v>107.14285714285714</v>
      </c>
      <c r="E38" s="11">
        <f t="shared" si="2"/>
        <v>969.642857142857</v>
      </c>
      <c r="F38" s="11"/>
      <c r="G38" s="10">
        <v>970</v>
      </c>
      <c r="H38" s="10">
        <f t="shared" si="4"/>
        <v>20.548831168831168</v>
      </c>
      <c r="I38" s="11">
        <v>1</v>
      </c>
      <c r="J38" s="12">
        <f t="shared" si="3"/>
        <v>20.191688311688164</v>
      </c>
      <c r="K38" s="10"/>
      <c r="L38" s="10">
        <v>40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s="13" customFormat="1" ht="14.25">
      <c r="A39" s="10" t="s">
        <v>54</v>
      </c>
      <c r="B39" s="10">
        <f t="shared" si="6"/>
        <v>550</v>
      </c>
      <c r="C39" s="10">
        <f t="shared" si="5"/>
        <v>632.5</v>
      </c>
      <c r="D39" s="11"/>
      <c r="E39" s="11">
        <f t="shared" si="2"/>
        <v>632.5</v>
      </c>
      <c r="F39" s="11">
        <v>90</v>
      </c>
      <c r="G39" s="10">
        <v>542.5</v>
      </c>
      <c r="H39" s="10">
        <f t="shared" si="4"/>
        <v>20.548831168831168</v>
      </c>
      <c r="I39" s="11">
        <v>1</v>
      </c>
      <c r="J39" s="12">
        <f t="shared" si="3"/>
        <v>20.548831168831168</v>
      </c>
      <c r="K39" s="10"/>
      <c r="L39" s="10"/>
      <c r="M39" s="10"/>
      <c r="N39" s="10"/>
      <c r="O39" s="10"/>
      <c r="P39" s="10"/>
      <c r="Q39" s="10"/>
      <c r="R39" s="10"/>
      <c r="S39" s="10">
        <v>40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s="13" customFormat="1" ht="14.25">
      <c r="A40" s="10" t="s">
        <v>55</v>
      </c>
      <c r="B40" s="10">
        <f t="shared" si="6"/>
        <v>200</v>
      </c>
      <c r="C40" s="10">
        <f t="shared" si="5"/>
        <v>229.99999999999997</v>
      </c>
      <c r="D40" s="11"/>
      <c r="E40" s="11">
        <f t="shared" si="2"/>
        <v>229.99999999999997</v>
      </c>
      <c r="F40" s="11"/>
      <c r="G40" s="10"/>
      <c r="H40" s="10">
        <f t="shared" si="4"/>
        <v>20.548831168831168</v>
      </c>
      <c r="I40" s="11">
        <v>1</v>
      </c>
      <c r="J40" s="12">
        <f t="shared" si="3"/>
        <v>250.54883116883113</v>
      </c>
      <c r="K40" s="10"/>
      <c r="L40" s="10"/>
      <c r="M40" s="10"/>
      <c r="N40" s="10">
        <v>40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s="13" customFormat="1" ht="14.25">
      <c r="A41" s="10" t="s">
        <v>56</v>
      </c>
      <c r="B41" s="10">
        <f t="shared" si="6"/>
        <v>550</v>
      </c>
      <c r="C41" s="10">
        <f t="shared" si="5"/>
        <v>632.5</v>
      </c>
      <c r="D41" s="11"/>
      <c r="E41" s="11">
        <f t="shared" si="2"/>
        <v>632.5</v>
      </c>
      <c r="F41" s="11"/>
      <c r="G41" s="10">
        <v>660</v>
      </c>
      <c r="H41" s="10">
        <f t="shared" si="4"/>
        <v>20.548831168831168</v>
      </c>
      <c r="I41" s="11">
        <v>1</v>
      </c>
      <c r="J41" s="12">
        <f t="shared" si="3"/>
        <v>-6.951168831168832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>
        <v>41</v>
      </c>
      <c r="AF41" s="10"/>
      <c r="AG41" s="10"/>
      <c r="AH41" s="10"/>
      <c r="AI41" s="10"/>
      <c r="AJ41" s="10"/>
      <c r="AK41" s="10"/>
      <c r="AL41" s="10"/>
      <c r="AM41" s="10"/>
    </row>
    <row r="42" spans="1:39" s="13" customFormat="1" ht="14.25">
      <c r="A42" s="10" t="s">
        <v>57</v>
      </c>
      <c r="B42" s="10">
        <f t="shared" si="6"/>
        <v>450</v>
      </c>
      <c r="C42" s="10">
        <f t="shared" si="5"/>
        <v>517.5</v>
      </c>
      <c r="D42" s="11"/>
      <c r="E42" s="11">
        <f t="shared" si="2"/>
        <v>517.5</v>
      </c>
      <c r="F42" s="11"/>
      <c r="G42" s="10">
        <v>520</v>
      </c>
      <c r="H42" s="10">
        <f t="shared" si="4"/>
        <v>41.097662337662335</v>
      </c>
      <c r="I42" s="11">
        <v>2</v>
      </c>
      <c r="J42" s="12">
        <f t="shared" si="3"/>
        <v>38.597662337662335</v>
      </c>
      <c r="K42" s="10"/>
      <c r="L42" s="10"/>
      <c r="M42" s="10">
        <v>37</v>
      </c>
      <c r="N42" s="10">
        <v>37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s="13" customFormat="1" ht="14.25">
      <c r="A43" s="10" t="s">
        <v>58</v>
      </c>
      <c r="B43" s="10">
        <f t="shared" si="6"/>
        <v>350</v>
      </c>
      <c r="C43" s="10">
        <f t="shared" si="5"/>
        <v>402.49999999999994</v>
      </c>
      <c r="D43" s="11"/>
      <c r="E43" s="11">
        <f t="shared" si="2"/>
        <v>402.49999999999994</v>
      </c>
      <c r="F43" s="11">
        <v>107</v>
      </c>
      <c r="G43" s="10">
        <v>928</v>
      </c>
      <c r="H43" s="10">
        <f t="shared" si="4"/>
        <v>20.548831168831168</v>
      </c>
      <c r="I43" s="11">
        <v>1</v>
      </c>
      <c r="J43" s="12">
        <f t="shared" si="3"/>
        <v>-611.9511688311688</v>
      </c>
      <c r="K43" s="10">
        <v>40</v>
      </c>
      <c r="L43" s="10"/>
      <c r="M43" s="19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20"/>
      <c r="AI43" s="10"/>
      <c r="AJ43" s="10"/>
      <c r="AK43" s="10"/>
      <c r="AL43" s="10"/>
      <c r="AM43" s="10"/>
    </row>
    <row r="44" spans="1:39" s="13" customFormat="1" ht="14.25">
      <c r="A44" s="10" t="s">
        <v>59</v>
      </c>
      <c r="B44" s="10">
        <f t="shared" si="6"/>
        <v>350</v>
      </c>
      <c r="C44" s="10">
        <f t="shared" si="5"/>
        <v>402.49999999999994</v>
      </c>
      <c r="D44" s="11"/>
      <c r="E44" s="11">
        <f t="shared" si="2"/>
        <v>402.49999999999994</v>
      </c>
      <c r="F44" s="11"/>
      <c r="G44" s="10">
        <v>402.5</v>
      </c>
      <c r="H44" s="10">
        <f t="shared" si="4"/>
        <v>20.548831168831168</v>
      </c>
      <c r="I44" s="11">
        <v>1</v>
      </c>
      <c r="J44" s="12">
        <f t="shared" si="3"/>
        <v>20.54883116883111</v>
      </c>
      <c r="K44" s="10">
        <v>39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 s="13" customFormat="1" ht="14.25">
      <c r="A45" s="10" t="s">
        <v>60</v>
      </c>
      <c r="B45" s="10">
        <f t="shared" si="6"/>
        <v>1300</v>
      </c>
      <c r="C45" s="10">
        <f t="shared" si="5"/>
        <v>1494.9999999999998</v>
      </c>
      <c r="D45" s="11">
        <f>750/7</f>
        <v>107.14285714285714</v>
      </c>
      <c r="E45" s="11">
        <f t="shared" si="2"/>
        <v>1602.1428571428569</v>
      </c>
      <c r="F45" s="11"/>
      <c r="G45" s="10">
        <v>1603</v>
      </c>
      <c r="H45" s="10">
        <f t="shared" si="4"/>
        <v>41.097662337662335</v>
      </c>
      <c r="I45" s="11">
        <v>2</v>
      </c>
      <c r="J45" s="12">
        <f t="shared" si="3"/>
        <v>40.24051948051922</v>
      </c>
      <c r="K45" s="10"/>
      <c r="L45" s="10">
        <v>36</v>
      </c>
      <c r="M45" s="10"/>
      <c r="N45" s="10"/>
      <c r="O45" s="10"/>
      <c r="P45" s="10"/>
      <c r="Q45" s="10"/>
      <c r="R45" s="10"/>
      <c r="S45" s="10"/>
      <c r="T45" s="10">
        <v>37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s="13" customFormat="1" ht="14.25">
      <c r="A46" s="10" t="s">
        <v>61</v>
      </c>
      <c r="B46" s="10">
        <f>SUMIF($K46:$AT46,"&lt;&gt;",$K$2:$AT$2)+550+550+550</f>
        <v>4950</v>
      </c>
      <c r="C46" s="10">
        <f>B46*1.1</f>
        <v>5445</v>
      </c>
      <c r="D46" s="11"/>
      <c r="E46" s="11">
        <f t="shared" si="2"/>
        <v>5445</v>
      </c>
      <c r="F46" s="11"/>
      <c r="G46" s="10">
        <v>6300</v>
      </c>
      <c r="H46" s="10">
        <f t="shared" si="4"/>
        <v>164.39064935064934</v>
      </c>
      <c r="I46" s="11">
        <v>8</v>
      </c>
      <c r="J46" s="12">
        <f t="shared" si="3"/>
        <v>-690.6093506493506</v>
      </c>
      <c r="K46" s="10"/>
      <c r="L46" s="10"/>
      <c r="M46" s="10"/>
      <c r="N46" s="10"/>
      <c r="O46" s="10"/>
      <c r="P46" s="10"/>
      <c r="Q46" s="10" t="s">
        <v>62</v>
      </c>
      <c r="R46" s="10">
        <v>40</v>
      </c>
      <c r="S46" s="10">
        <v>40</v>
      </c>
      <c r="T46" s="10"/>
      <c r="U46" s="10"/>
      <c r="V46" s="10"/>
      <c r="W46" s="10"/>
      <c r="X46" s="10"/>
      <c r="Y46" s="10"/>
      <c r="Z46" s="10"/>
      <c r="AA46" s="22">
        <v>39</v>
      </c>
      <c r="AB46" s="10"/>
      <c r="AC46" s="10"/>
      <c r="AD46" s="20"/>
      <c r="AE46" s="10"/>
      <c r="AF46" s="10"/>
      <c r="AG46" s="10"/>
      <c r="AH46" s="10"/>
      <c r="AI46" s="10"/>
      <c r="AJ46" s="10">
        <v>39</v>
      </c>
      <c r="AK46" s="10"/>
      <c r="AL46" s="10"/>
      <c r="AM46" s="10" t="s">
        <v>62</v>
      </c>
    </row>
    <row r="47" spans="1:39" s="13" customFormat="1" ht="14.25">
      <c r="A47" s="10" t="s">
        <v>63</v>
      </c>
      <c r="B47" s="10">
        <f aca="true" t="shared" si="7" ref="B47:B55">SUMIF($K47:$AT47,"&lt;&gt;",$K$2:$AT$2)</f>
        <v>1100</v>
      </c>
      <c r="C47" s="10">
        <f aca="true" t="shared" si="8" ref="C47:C56">B47*1.15</f>
        <v>1265</v>
      </c>
      <c r="D47" s="11"/>
      <c r="E47" s="11">
        <f t="shared" si="2"/>
        <v>1265</v>
      </c>
      <c r="F47" s="11"/>
      <c r="G47" s="10">
        <v>1265</v>
      </c>
      <c r="H47" s="10">
        <f t="shared" si="4"/>
        <v>41.097662337662335</v>
      </c>
      <c r="I47" s="11">
        <v>2</v>
      </c>
      <c r="J47" s="12">
        <f t="shared" si="3"/>
        <v>41.097662337662335</v>
      </c>
      <c r="K47" s="19"/>
      <c r="L47" s="10"/>
      <c r="M47" s="10"/>
      <c r="N47" s="10"/>
      <c r="O47" s="10"/>
      <c r="P47" s="10">
        <v>38</v>
      </c>
      <c r="Q47" s="10"/>
      <c r="R47" s="10"/>
      <c r="S47" s="10"/>
      <c r="T47" s="10"/>
      <c r="U47" s="10"/>
      <c r="V47" s="10"/>
      <c r="W47" s="10"/>
      <c r="X47" s="10">
        <v>38</v>
      </c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39" s="13" customFormat="1" ht="14.25">
      <c r="A48" s="10" t="s">
        <v>64</v>
      </c>
      <c r="B48" s="10">
        <f t="shared" si="7"/>
        <v>250</v>
      </c>
      <c r="C48" s="10">
        <f t="shared" si="8"/>
        <v>287.5</v>
      </c>
      <c r="D48" s="11"/>
      <c r="E48" s="11">
        <f t="shared" si="2"/>
        <v>287.5</v>
      </c>
      <c r="F48" s="11">
        <v>300</v>
      </c>
      <c r="G48" s="10"/>
      <c r="H48" s="10">
        <f t="shared" si="4"/>
        <v>20.548831168831168</v>
      </c>
      <c r="I48" s="11">
        <v>1</v>
      </c>
      <c r="J48" s="12">
        <f t="shared" si="3"/>
        <v>8.048831168831168</v>
      </c>
      <c r="K48" s="10"/>
      <c r="L48" s="10"/>
      <c r="M48" s="10">
        <v>38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39" s="13" customFormat="1" ht="14.25">
      <c r="A49" s="10" t="s">
        <v>65</v>
      </c>
      <c r="B49" s="10">
        <f t="shared" si="7"/>
        <v>350</v>
      </c>
      <c r="C49" s="10">
        <f t="shared" si="8"/>
        <v>402.49999999999994</v>
      </c>
      <c r="D49" s="11"/>
      <c r="E49" s="11">
        <f t="shared" si="2"/>
        <v>402.49999999999994</v>
      </c>
      <c r="F49" s="11"/>
      <c r="G49" s="10">
        <v>450</v>
      </c>
      <c r="H49" s="10">
        <f t="shared" si="4"/>
        <v>20.548831168831168</v>
      </c>
      <c r="I49" s="11">
        <v>1</v>
      </c>
      <c r="J49" s="12">
        <f t="shared" si="3"/>
        <v>-26.95116883116889</v>
      </c>
      <c r="K49" s="10">
        <v>37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39" s="13" customFormat="1" ht="14.25">
      <c r="A50" s="10" t="s">
        <v>66</v>
      </c>
      <c r="B50" s="10">
        <f t="shared" si="7"/>
        <v>250</v>
      </c>
      <c r="C50" s="10">
        <f t="shared" si="8"/>
        <v>287.5</v>
      </c>
      <c r="D50" s="11"/>
      <c r="E50" s="11">
        <f t="shared" si="2"/>
        <v>287.5</v>
      </c>
      <c r="F50" s="11"/>
      <c r="G50" s="10">
        <v>300</v>
      </c>
      <c r="H50" s="10">
        <f t="shared" si="4"/>
        <v>20.548831168831168</v>
      </c>
      <c r="I50" s="11">
        <v>1</v>
      </c>
      <c r="J50" s="12">
        <f t="shared" si="3"/>
        <v>8.048831168831168</v>
      </c>
      <c r="K50" s="10"/>
      <c r="L50" s="10"/>
      <c r="M50" s="10">
        <v>40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1:39" s="13" customFormat="1" ht="14.25">
      <c r="A51" s="10" t="s">
        <v>67</v>
      </c>
      <c r="B51" s="10">
        <f t="shared" si="7"/>
        <v>750</v>
      </c>
      <c r="C51" s="10">
        <f t="shared" si="8"/>
        <v>862.4999999999999</v>
      </c>
      <c r="D51" s="11">
        <f>750/7</f>
        <v>107.14285714285714</v>
      </c>
      <c r="E51" s="11">
        <f t="shared" si="2"/>
        <v>969.642857142857</v>
      </c>
      <c r="F51" s="11"/>
      <c r="G51" s="10">
        <v>969.64</v>
      </c>
      <c r="H51" s="10">
        <f t="shared" si="4"/>
        <v>20.548831168831168</v>
      </c>
      <c r="I51" s="11">
        <v>1</v>
      </c>
      <c r="J51" s="12">
        <f t="shared" si="3"/>
        <v>20.551688311688178</v>
      </c>
      <c r="K51" s="10"/>
      <c r="L51" s="10">
        <v>38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1:39" s="13" customFormat="1" ht="14.25">
      <c r="A52" s="10" t="s">
        <v>68</v>
      </c>
      <c r="B52" s="10">
        <f t="shared" si="7"/>
        <v>550</v>
      </c>
      <c r="C52" s="10">
        <f t="shared" si="8"/>
        <v>632.5</v>
      </c>
      <c r="D52" s="11"/>
      <c r="E52" s="11">
        <f t="shared" si="2"/>
        <v>632.5</v>
      </c>
      <c r="F52" s="11"/>
      <c r="G52" s="10">
        <v>632.5</v>
      </c>
      <c r="H52" s="10">
        <f t="shared" si="4"/>
        <v>20.548831168831168</v>
      </c>
      <c r="I52" s="11">
        <v>1</v>
      </c>
      <c r="J52" s="12">
        <f t="shared" si="3"/>
        <v>20.548831168831168</v>
      </c>
      <c r="K52" s="10"/>
      <c r="L52" s="10"/>
      <c r="M52" s="10"/>
      <c r="N52" s="10"/>
      <c r="O52" s="10"/>
      <c r="P52" s="10">
        <v>40</v>
      </c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1:39" ht="14.25">
      <c r="A53" s="16"/>
      <c r="B53" s="16">
        <f t="shared" si="7"/>
        <v>0</v>
      </c>
      <c r="C53" s="16">
        <f t="shared" si="8"/>
        <v>0</v>
      </c>
      <c r="D53" s="17"/>
      <c r="E53" s="17">
        <f t="shared" si="2"/>
        <v>0</v>
      </c>
      <c r="F53" s="17"/>
      <c r="G53" s="16"/>
      <c r="H53" s="16"/>
      <c r="I53" s="17"/>
      <c r="J53" s="18">
        <f t="shared" si="3"/>
        <v>0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14.25">
      <c r="A54" s="16"/>
      <c r="B54" s="16">
        <f t="shared" si="7"/>
        <v>0</v>
      </c>
      <c r="C54" s="16">
        <f t="shared" si="8"/>
        <v>0</v>
      </c>
      <c r="D54" s="17"/>
      <c r="E54" s="17">
        <f t="shared" si="2"/>
        <v>0</v>
      </c>
      <c r="F54" s="17"/>
      <c r="G54" s="16"/>
      <c r="H54" s="16"/>
      <c r="I54" s="17"/>
      <c r="J54" s="18">
        <f t="shared" si="3"/>
        <v>0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14.25">
      <c r="A55" s="16"/>
      <c r="B55" s="16">
        <f t="shared" si="7"/>
        <v>0</v>
      </c>
      <c r="C55" s="16">
        <f t="shared" si="8"/>
        <v>0</v>
      </c>
      <c r="D55" s="17"/>
      <c r="E55" s="17">
        <f t="shared" si="2"/>
        <v>0</v>
      </c>
      <c r="F55" s="17"/>
      <c r="G55" s="16"/>
      <c r="H55" s="16"/>
      <c r="I55" s="17"/>
      <c r="J55" s="18">
        <f t="shared" si="3"/>
        <v>0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15">
      <c r="A56" s="23" t="s">
        <v>69</v>
      </c>
      <c r="B56" s="16">
        <f>SUMIF($K56:$AT56,"&lt;&gt;",$K$2:$AT$2)+750+250+200</f>
        <v>2750</v>
      </c>
      <c r="C56" s="16">
        <f t="shared" si="8"/>
        <v>3162.4999999999995</v>
      </c>
      <c r="D56" s="24"/>
      <c r="E56" s="24">
        <f t="shared" si="2"/>
        <v>3162.4999999999995</v>
      </c>
      <c r="F56" s="24"/>
      <c r="G56" s="24"/>
      <c r="H56" s="16">
        <f>1582.26/75*7</f>
        <v>147.67759999999998</v>
      </c>
      <c r="I56" s="17"/>
      <c r="J56" s="25">
        <f t="shared" si="3"/>
        <v>3310.1775999999995</v>
      </c>
      <c r="K56" s="23">
        <v>36</v>
      </c>
      <c r="L56" s="23" t="s">
        <v>51</v>
      </c>
      <c r="M56" s="23" t="s">
        <v>70</v>
      </c>
      <c r="N56" s="23" t="s">
        <v>71</v>
      </c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1:39" ht="15">
      <c r="A57" s="16" t="s">
        <v>72</v>
      </c>
      <c r="B57" s="16"/>
      <c r="C57" s="16"/>
      <c r="D57" s="17"/>
      <c r="E57" s="17"/>
      <c r="F57" s="17"/>
      <c r="G57" s="17"/>
      <c r="H57" s="16"/>
      <c r="I57" s="17"/>
      <c r="J57" s="18"/>
      <c r="K57" s="26">
        <v>8</v>
      </c>
      <c r="L57" s="26">
        <v>8</v>
      </c>
      <c r="M57" s="26">
        <v>10</v>
      </c>
      <c r="N57" s="26">
        <v>12</v>
      </c>
      <c r="O57" s="26">
        <v>2</v>
      </c>
      <c r="P57" s="26">
        <v>3</v>
      </c>
      <c r="Q57" s="26">
        <v>3</v>
      </c>
      <c r="R57" s="26">
        <v>1</v>
      </c>
      <c r="S57" s="26">
        <v>3</v>
      </c>
      <c r="T57" s="26">
        <v>1</v>
      </c>
      <c r="U57" s="26">
        <v>1</v>
      </c>
      <c r="V57" s="26">
        <v>3</v>
      </c>
      <c r="W57" s="26">
        <v>1</v>
      </c>
      <c r="X57" s="26">
        <v>2</v>
      </c>
      <c r="Y57" s="26">
        <v>2</v>
      </c>
      <c r="Z57" s="26">
        <v>1</v>
      </c>
      <c r="AA57" s="26">
        <v>3</v>
      </c>
      <c r="AB57" s="26">
        <v>1</v>
      </c>
      <c r="AC57" s="26">
        <v>1</v>
      </c>
      <c r="AD57" s="26">
        <v>2</v>
      </c>
      <c r="AE57" s="26">
        <v>1</v>
      </c>
      <c r="AF57" s="26">
        <v>2</v>
      </c>
      <c r="AG57" s="26">
        <v>1</v>
      </c>
      <c r="AH57" s="26">
        <v>1</v>
      </c>
      <c r="AI57" s="26">
        <v>1</v>
      </c>
      <c r="AJ57" s="26">
        <v>1</v>
      </c>
      <c r="AK57" s="26">
        <v>1</v>
      </c>
      <c r="AL57" s="26">
        <v>1</v>
      </c>
      <c r="AM57" s="26">
        <v>2</v>
      </c>
    </row>
    <row r="58" spans="1:39" ht="14.25">
      <c r="A58" s="16" t="s">
        <v>73</v>
      </c>
      <c r="B58" s="16"/>
      <c r="C58" s="16"/>
      <c r="D58" s="16"/>
      <c r="E58" s="16"/>
      <c r="F58" s="16"/>
      <c r="G58" s="16"/>
      <c r="H58" s="16"/>
      <c r="I58" s="16"/>
      <c r="J58" s="16"/>
      <c r="K58" s="27"/>
      <c r="L58" s="27" t="s">
        <v>74</v>
      </c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ht="12.75">
      <c r="J59">
        <f>1582.26/77</f>
        <v>20.548831168831168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dcterms:created xsi:type="dcterms:W3CDTF">2012-05-26T06:46:53Z</dcterms:created>
  <dcterms:modified xsi:type="dcterms:W3CDTF">2012-05-26T06:47:12Z</dcterms:modified>
  <cp:category/>
  <cp:version/>
  <cp:contentType/>
  <cp:contentStatus/>
</cp:coreProperties>
</file>