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9" activeTab="41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</sheets>
  <calcPr calcId="162913"/>
</workbook>
</file>

<file path=xl/calcChain.xml><?xml version="1.0" encoding="utf-8"?>
<calcChain xmlns="http://schemas.openxmlformats.org/spreadsheetml/2006/main">
  <c r="B52" i="6" l="1"/>
  <c r="B53" i="6"/>
  <c r="B134" i="6"/>
  <c r="B173" i="6"/>
  <c r="B148" i="6"/>
  <c r="B153" i="6"/>
  <c r="B155" i="6"/>
  <c r="B92" i="6"/>
  <c r="B181" i="6"/>
  <c r="B36" i="6"/>
  <c r="B143" i="6"/>
  <c r="D14" i="43"/>
  <c r="E14" i="43"/>
  <c r="D20" i="43"/>
  <c r="E20" i="43"/>
  <c r="H20" i="43"/>
  <c r="I20" i="43"/>
  <c r="J20" i="43" s="1"/>
  <c r="H17" i="43"/>
  <c r="I17" i="43" s="1"/>
  <c r="J17" i="43" s="1"/>
  <c r="D17" i="43"/>
  <c r="E17" i="43" s="1"/>
  <c r="H14" i="43"/>
  <c r="I14" i="43" s="1"/>
  <c r="H8" i="43"/>
  <c r="I8" i="43" s="1"/>
  <c r="J8" i="43" s="1"/>
  <c r="H9" i="43"/>
  <c r="I9" i="43" s="1"/>
  <c r="J9" i="43" s="1"/>
  <c r="D8" i="43"/>
  <c r="E8" i="43" s="1"/>
  <c r="D9" i="43"/>
  <c r="E9" i="43"/>
  <c r="H32" i="43"/>
  <c r="I32" i="43" s="1"/>
  <c r="D32" i="43"/>
  <c r="E32" i="43" s="1"/>
  <c r="H19" i="43"/>
  <c r="I19" i="43" s="1"/>
  <c r="D19" i="43"/>
  <c r="E19" i="43" s="1"/>
  <c r="F28" i="43"/>
  <c r="C17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E13" i="43"/>
  <c r="D13" i="43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14" i="43" l="1"/>
  <c r="J32" i="43"/>
  <c r="J31" i="43" s="1"/>
  <c r="L31" i="43" s="1"/>
  <c r="J19" i="43"/>
  <c r="J13" i="43"/>
  <c r="J12" i="43" s="1"/>
  <c r="E30" i="43"/>
  <c r="J30" i="43" s="1"/>
  <c r="J29" i="43" s="1"/>
  <c r="L29" i="43" s="1"/>
  <c r="J26" i="43"/>
  <c r="J25" i="43" s="1"/>
  <c r="L25" i="43" s="1"/>
  <c r="J22" i="43"/>
  <c r="J21" i="43" s="1"/>
  <c r="L21" i="43" s="1"/>
  <c r="J24" i="43"/>
  <c r="J23" i="43" s="1"/>
  <c r="L23" i="43" s="1"/>
  <c r="J28" i="43"/>
  <c r="J27" i="43" s="1"/>
  <c r="L27" i="43" s="1"/>
  <c r="E16" i="43"/>
  <c r="J16" i="43" s="1"/>
  <c r="J15" i="43" s="1"/>
  <c r="J10" i="43"/>
  <c r="E11" i="43"/>
  <c r="J11" i="43" s="1"/>
  <c r="J7" i="43"/>
  <c r="J6" i="43" s="1"/>
  <c r="K21" i="32"/>
  <c r="J18" i="43" l="1"/>
  <c r="L18" i="43" s="1"/>
  <c r="L15" i="43"/>
  <c r="L6" i="43"/>
  <c r="F33" i="42"/>
  <c r="F22" i="42"/>
  <c r="C17" i="42"/>
  <c r="F9" i="42"/>
  <c r="F7" i="42"/>
  <c r="D33" i="42"/>
  <c r="E33" i="42" s="1"/>
  <c r="H33" i="42"/>
  <c r="I33" i="42" s="1"/>
  <c r="H35" i="42"/>
  <c r="I35" i="42" s="1"/>
  <c r="E35" i="42"/>
  <c r="D35" i="42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D17" i="42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J25" i="42"/>
  <c r="E25" i="42"/>
  <c r="J35" i="42"/>
  <c r="J33" i="42"/>
  <c r="J34" i="42"/>
  <c r="J32" i="42"/>
  <c r="E30" i="42"/>
  <c r="J30" i="42" s="1"/>
  <c r="J28" i="42"/>
  <c r="J27" i="42" s="1"/>
  <c r="J29" i="42"/>
  <c r="J26" i="42"/>
  <c r="J24" i="42" s="1"/>
  <c r="L24" i="42" s="1"/>
  <c r="B114" i="6" s="1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46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31" i="42" l="1"/>
  <c r="L31" i="42"/>
  <c r="L27" i="42"/>
  <c r="J18" i="42"/>
  <c r="L18" i="42" s="1"/>
  <c r="K13" i="41" l="1"/>
  <c r="K26" i="41"/>
  <c r="K16" i="41"/>
  <c r="K22" i="41"/>
  <c r="K20" i="41" l="1"/>
  <c r="H17" i="41" l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I17" i="4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57" i="6" s="1"/>
  <c r="E23" i="41"/>
  <c r="J23" i="41" s="1"/>
  <c r="J22" i="41" s="1"/>
  <c r="L22" i="41" s="1"/>
  <c r="J19" i="41"/>
  <c r="J18" i="41" s="1"/>
  <c r="L18" i="41" s="1"/>
  <c r="B104" i="6" s="1"/>
  <c r="J21" i="41"/>
  <c r="J20" i="41" s="1"/>
  <c r="L20" i="41" s="1"/>
  <c r="B25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25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I7" i="39"/>
  <c r="J7" i="39" s="1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J33" i="39" s="1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D7" i="39"/>
  <c r="E7" i="39" s="1"/>
  <c r="K10" i="38"/>
  <c r="K15" i="38"/>
  <c r="J42" i="39" l="1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13" i="6" s="1"/>
  <c r="J9" i="39"/>
  <c r="J8" i="39" s="1"/>
  <c r="L8" i="39" s="1"/>
  <c r="B164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J16" i="38"/>
  <c r="J13" i="38"/>
  <c r="J17" i="38"/>
  <c r="J14" i="38"/>
  <c r="J7" i="38"/>
  <c r="J6" i="38" s="1"/>
  <c r="L6" i="38" s="1"/>
  <c r="B101" i="6" s="1"/>
  <c r="E9" i="38"/>
  <c r="J9" i="38" s="1"/>
  <c r="J8" i="38" s="1"/>
  <c r="L8" i="38" s="1"/>
  <c r="E11" i="38"/>
  <c r="J11" i="38" s="1"/>
  <c r="J10" i="38" s="1"/>
  <c r="L10" i="38" s="1"/>
  <c r="B130" i="6" s="1"/>
  <c r="E22" i="37"/>
  <c r="J22" i="37" s="1"/>
  <c r="J19" i="37"/>
  <c r="J20" i="37"/>
  <c r="L16" i="37"/>
  <c r="J7" i="37"/>
  <c r="J6" i="37" s="1"/>
  <c r="L6" i="37" s="1"/>
  <c r="J9" i="37"/>
  <c r="J8" i="37" s="1"/>
  <c r="L8" i="37" s="1"/>
  <c r="J11" i="37"/>
  <c r="J10" i="37" s="1"/>
  <c r="L10" i="37" s="1"/>
  <c r="B172" i="6" s="1"/>
  <c r="J13" i="37"/>
  <c r="J12" i="37" s="1"/>
  <c r="L12" i="37" s="1"/>
  <c r="B98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E45" i="36"/>
  <c r="D45" i="36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E28" i="34"/>
  <c r="D28" i="34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85" i="6" s="1"/>
  <c r="J21" i="37"/>
  <c r="L21" i="37" s="1"/>
  <c r="B90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44" i="6" s="1"/>
  <c r="J25" i="36"/>
  <c r="J24" i="36" s="1"/>
  <c r="L24" i="36" s="1"/>
  <c r="B150" i="6" s="1"/>
  <c r="J19" i="36"/>
  <c r="J18" i="36" s="1"/>
  <c r="L18" i="36" s="1"/>
  <c r="B166" i="6" s="1"/>
  <c r="J21" i="36"/>
  <c r="J20" i="36" s="1"/>
  <c r="L20" i="36" s="1"/>
  <c r="B77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08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4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0" i="6" s="1"/>
  <c r="J25" i="35"/>
  <c r="J30" i="35"/>
  <c r="J9" i="35"/>
  <c r="J8" i="35" s="1"/>
  <c r="L8" i="35" s="1"/>
  <c r="B163" i="6" s="1"/>
  <c r="J11" i="35"/>
  <c r="J10" i="35" s="1"/>
  <c r="L10" i="35" s="1"/>
  <c r="B93" i="6" s="1"/>
  <c r="J29" i="35"/>
  <c r="J7" i="35"/>
  <c r="J6" i="35" s="1"/>
  <c r="L6" i="35" s="1"/>
  <c r="B4" i="6" s="1"/>
  <c r="J26" i="35"/>
  <c r="J28" i="35"/>
  <c r="J28" i="34"/>
  <c r="J30" i="34"/>
  <c r="J24" i="34"/>
  <c r="B62" i="6" l="1"/>
  <c r="J28" i="36"/>
  <c r="L28" i="36" s="1"/>
  <c r="B177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I17" i="33"/>
  <c r="H17" i="33"/>
  <c r="D17" i="33"/>
  <c r="E17" i="33" s="1"/>
  <c r="H13" i="33"/>
  <c r="I13" i="33" s="1"/>
  <c r="D13" i="33"/>
  <c r="E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I23" i="32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8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00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54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97" i="6" s="1"/>
  <c r="E15" i="33"/>
  <c r="J15" i="33" s="1"/>
  <c r="J14" i="33" s="1"/>
  <c r="L14" i="33" s="1"/>
  <c r="B175" i="6" s="1"/>
  <c r="J11" i="33"/>
  <c r="J10" i="33" s="1"/>
  <c r="L10" i="33" s="1"/>
  <c r="E11" i="33"/>
  <c r="J13" i="33"/>
  <c r="J12" i="33" s="1"/>
  <c r="L12" i="33" s="1"/>
  <c r="B182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B75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28" i="6" s="1"/>
  <c r="J37" i="31"/>
  <c r="J36" i="31" s="1"/>
  <c r="L36" i="31" s="1"/>
  <c r="B133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11" i="6" s="1"/>
  <c r="E14" i="31"/>
  <c r="J14" i="31" s="1"/>
  <c r="E21" i="31"/>
  <c r="J21" i="31" s="1"/>
  <c r="J15" i="30"/>
  <c r="J14" i="30" s="1"/>
  <c r="L14" i="30" s="1"/>
  <c r="J25" i="33" l="1"/>
  <c r="L25" i="33" s="1"/>
  <c r="J26" i="34"/>
  <c r="L26" i="34" s="1"/>
  <c r="B176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37" i="6" s="1"/>
  <c r="J12" i="32"/>
  <c r="L12" i="32" s="1"/>
  <c r="J17" i="32"/>
  <c r="L17" i="32" s="1"/>
  <c r="J25" i="32"/>
  <c r="L25" i="32" s="1"/>
  <c r="B162" i="6" s="1"/>
  <c r="J28" i="32"/>
  <c r="L28" i="32" s="1"/>
  <c r="B73" i="6" s="1"/>
  <c r="J21" i="32"/>
  <c r="L21" i="32" s="1"/>
  <c r="B8" i="6" s="1"/>
  <c r="J31" i="32"/>
  <c r="L31" i="32" s="1"/>
  <c r="J6" i="32"/>
  <c r="L6" i="32" s="1"/>
  <c r="B63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58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I25" i="28"/>
  <c r="H25" i="28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I18" i="28"/>
  <c r="H18" i="28"/>
  <c r="D18" i="28"/>
  <c r="E18" i="28" s="1"/>
  <c r="H16" i="28"/>
  <c r="I16" i="28" s="1"/>
  <c r="E16" i="28"/>
  <c r="D16" i="28"/>
  <c r="F7" i="28"/>
  <c r="F12" i="28"/>
  <c r="I14" i="28"/>
  <c r="H14" i="28"/>
  <c r="D14" i="28"/>
  <c r="E14" i="28" s="1"/>
  <c r="H13" i="28"/>
  <c r="I13" i="28" s="1"/>
  <c r="E13" i="28"/>
  <c r="D13" i="28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59" i="6" s="1"/>
  <c r="J16" i="28"/>
  <c r="J19" i="28"/>
  <c r="J18" i="28"/>
  <c r="J14" i="28"/>
  <c r="J13" i="28"/>
  <c r="J15" i="28" l="1"/>
  <c r="J24" i="28"/>
  <c r="L24" i="28" s="1"/>
  <c r="B64" i="6" s="1"/>
  <c r="L15" i="28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J7" i="28" l="1"/>
  <c r="J6" i="28" s="1"/>
  <c r="L6" i="28" s="1"/>
  <c r="B28" i="6" s="1"/>
  <c r="E7" i="28"/>
  <c r="E9" i="28"/>
  <c r="J9" i="28" s="1"/>
  <c r="J10" i="28"/>
  <c r="J12" i="28"/>
  <c r="J21" i="28"/>
  <c r="J20" i="28" s="1"/>
  <c r="L20" i="28" s="1"/>
  <c r="B145" i="6" s="1"/>
  <c r="K13" i="27"/>
  <c r="K6" i="13"/>
  <c r="J11" i="28" l="1"/>
  <c r="L11" i="28" s="1"/>
  <c r="B180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I20" i="26"/>
  <c r="H20" i="26"/>
  <c r="D20" i="26"/>
  <c r="E20" i="26" s="1"/>
  <c r="I19" i="26"/>
  <c r="H19" i="26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J20" i="26"/>
  <c r="J19" i="26"/>
  <c r="J17" i="26"/>
  <c r="J16" i="26" s="1"/>
  <c r="L16" i="26" s="1"/>
  <c r="J13" i="26"/>
  <c r="J12" i="26" s="1"/>
  <c r="L12" i="26" s="1"/>
  <c r="L14" i="26"/>
  <c r="J10" i="26"/>
  <c r="L10" i="26" s="1"/>
  <c r="B56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09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5" i="25"/>
  <c r="J14" i="25" s="1"/>
  <c r="L14" i="25" s="1"/>
  <c r="B38" i="6" s="1"/>
  <c r="J7" i="25"/>
  <c r="J6" i="25" s="1"/>
  <c r="L6" i="25" s="1"/>
  <c r="J10" i="25"/>
  <c r="L10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84" i="6" s="1"/>
  <c r="J26" i="24"/>
  <c r="E50" i="24"/>
  <c r="J50" i="24" s="1"/>
  <c r="J49" i="24" s="1"/>
  <c r="L49" i="24" s="1"/>
  <c r="B71" i="6" s="1"/>
  <c r="J46" i="24"/>
  <c r="J45" i="24" s="1"/>
  <c r="L45" i="24" s="1"/>
  <c r="J19" i="24"/>
  <c r="E42" i="24"/>
  <c r="J42" i="24" s="1"/>
  <c r="J41" i="24" s="1"/>
  <c r="L41" i="24" s="1"/>
  <c r="B96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29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15" i="6" s="1"/>
  <c r="J7" i="24"/>
  <c r="J28" i="24"/>
  <c r="J27" i="24" s="1"/>
  <c r="L27" i="24" s="1"/>
  <c r="E9" i="24"/>
  <c r="J9" i="24" s="1"/>
  <c r="J8" i="24"/>
  <c r="J32" i="24"/>
  <c r="J31" i="24" s="1"/>
  <c r="L31" i="24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31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16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32" i="6" s="1"/>
  <c r="J7" i="22"/>
  <c r="J16" i="22"/>
  <c r="E8" i="22"/>
  <c r="J8" i="22" s="1"/>
  <c r="E21" i="22"/>
  <c r="J21" i="22" s="1"/>
  <c r="J20" i="22" s="1"/>
  <c r="L20" i="22" s="1"/>
  <c r="B156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94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03" i="6" s="1"/>
  <c r="J14" i="20"/>
  <c r="J13" i="20" s="1"/>
  <c r="L13" i="20" s="1"/>
  <c r="J8" i="20"/>
  <c r="J7" i="20"/>
  <c r="E10" i="20"/>
  <c r="J10" i="20" s="1"/>
  <c r="J9" i="20" s="1"/>
  <c r="L9" i="20" s="1"/>
  <c r="B161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40" i="6" s="1"/>
  <c r="J12" i="19"/>
  <c r="E30" i="19"/>
  <c r="J30" i="19" s="1"/>
  <c r="J29" i="19" s="1"/>
  <c r="L29" i="19" s="1"/>
  <c r="B151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39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0" i="6" s="1"/>
  <c r="J11" i="17"/>
  <c r="J10" i="17" s="1"/>
  <c r="L10" i="17" s="1"/>
  <c r="B69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B121" i="6" s="1"/>
  <c r="J6" i="16"/>
  <c r="L6" i="16" s="1"/>
  <c r="B149" i="6" s="1"/>
  <c r="J17" i="16"/>
  <c r="L17" i="16" s="1"/>
  <c r="J26" i="16"/>
  <c r="L26" i="16" s="1"/>
  <c r="B112" i="6" s="1"/>
  <c r="J12" i="16"/>
  <c r="L12" i="16" s="1"/>
  <c r="B170" i="6" s="1"/>
  <c r="J30" i="16"/>
  <c r="L30" i="16" s="1"/>
  <c r="K29" i="14" l="1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20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05" i="6" s="1"/>
  <c r="J28" i="14"/>
  <c r="J31" i="14"/>
  <c r="J24" i="14"/>
  <c r="E25" i="14"/>
  <c r="J25" i="14" s="1"/>
  <c r="J9" i="14"/>
  <c r="J42" i="14"/>
  <c r="J41" i="14" s="1"/>
  <c r="L41" i="14" s="1"/>
  <c r="B141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4" i="6" s="1"/>
  <c r="J6" i="14"/>
  <c r="L6" i="14" s="1"/>
  <c r="B91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L17" i="14" l="1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87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6" i="6" s="1"/>
  <c r="J16" i="12"/>
  <c r="J18" i="12"/>
  <c r="J20" i="12"/>
  <c r="J13" i="12"/>
  <c r="J7" i="12"/>
  <c r="J6" i="12" s="1"/>
  <c r="L6" i="12" s="1"/>
  <c r="B142" i="6" s="1"/>
  <c r="J15" i="12"/>
  <c r="J19" i="12"/>
  <c r="E22" i="12"/>
  <c r="J22" i="12" s="1"/>
  <c r="J21" i="12" l="1"/>
  <c r="L21" i="12" s="1"/>
  <c r="J12" i="12"/>
  <c r="L12" i="12" s="1"/>
  <c r="B106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19" i="6" s="1"/>
  <c r="J7" i="11"/>
  <c r="J6" i="11" s="1"/>
  <c r="L6" i="11" s="1"/>
  <c r="B178" i="6" s="1"/>
  <c r="J49" i="11"/>
  <c r="E38" i="11"/>
  <c r="J38" i="11" s="1"/>
  <c r="J26" i="11" l="1"/>
  <c r="L26" i="11" s="1"/>
  <c r="B126" i="6" s="1"/>
  <c r="J23" i="11"/>
  <c r="L23" i="11" s="1"/>
  <c r="J17" i="11"/>
  <c r="L17" i="11" s="1"/>
  <c r="B78" i="6" s="1"/>
  <c r="J10" i="11"/>
  <c r="L10" i="11" s="1"/>
  <c r="B82" i="6" s="1"/>
  <c r="J42" i="11"/>
  <c r="L42" i="11" s="1"/>
  <c r="J32" i="11"/>
  <c r="L32" i="11" s="1"/>
  <c r="J35" i="11"/>
  <c r="L35" i="11" s="1"/>
  <c r="B88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1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36" i="6" s="1"/>
  <c r="J13" i="9"/>
  <c r="J12" i="9" s="1"/>
  <c r="L12" i="9" s="1"/>
  <c r="J11" i="9"/>
  <c r="J10" i="9" s="1"/>
  <c r="L10" i="9" s="1"/>
  <c r="B66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17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68" i="6" s="1"/>
  <c r="J29" i="9"/>
  <c r="J22" i="9"/>
  <c r="L22" i="9" s="1"/>
  <c r="B159" i="6" s="1"/>
  <c r="J33" i="9"/>
  <c r="L33" i="9" s="1"/>
  <c r="B124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35" i="6" s="1"/>
  <c r="J17" i="8"/>
  <c r="J16" i="8" s="1"/>
  <c r="L16" i="8" s="1"/>
  <c r="J19" i="8"/>
  <c r="J15" i="8"/>
  <c r="J14" i="8" s="1"/>
  <c r="L14" i="8" s="1"/>
  <c r="J22" i="8"/>
  <c r="L8" i="8"/>
  <c r="B51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0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74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89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47" i="6" s="1"/>
  <c r="J85" i="5"/>
  <c r="J84" i="5" s="1"/>
  <c r="L84" i="5" s="1"/>
  <c r="B67" i="6" s="1"/>
  <c r="J46" i="5"/>
  <c r="J50" i="5"/>
  <c r="J18" i="5"/>
  <c r="L18" i="5" s="1"/>
  <c r="B179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02" i="6" s="1"/>
  <c r="J25" i="5"/>
  <c r="L25" i="5" s="1"/>
  <c r="B7" i="6" s="1"/>
  <c r="E98" i="5"/>
  <c r="J98" i="5" s="1"/>
  <c r="J63" i="5"/>
  <c r="J60" i="5" s="1"/>
  <c r="J12" i="5"/>
  <c r="L12" i="5" s="1"/>
  <c r="B79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3" i="6" s="1"/>
  <c r="L31" i="5"/>
  <c r="B160" i="6" s="1"/>
  <c r="J65" i="5"/>
  <c r="L65" i="5" s="1"/>
  <c r="L20" i="5"/>
  <c r="L27" i="5"/>
  <c r="B123" i="6" s="1"/>
  <c r="J44" i="5"/>
  <c r="L44" i="5" s="1"/>
  <c r="L14" i="5"/>
  <c r="L60" i="5"/>
  <c r="J97" i="5"/>
  <c r="K51" i="3"/>
  <c r="K15" i="3"/>
  <c r="K61" i="3"/>
  <c r="L97" i="5" l="1"/>
  <c r="B169" i="6" s="1"/>
  <c r="K20" i="4"/>
  <c r="K41" i="4"/>
  <c r="H99" i="4" l="1"/>
  <c r="I99" i="4" s="1"/>
  <c r="F99" i="4"/>
  <c r="D99" i="4"/>
  <c r="E99" i="4" l="1"/>
  <c r="J99" i="4" s="1"/>
  <c r="J98" i="4" s="1"/>
  <c r="L98" i="4" s="1"/>
  <c r="B107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38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83" i="6" s="1"/>
  <c r="J13" i="4"/>
  <c r="J46" i="4"/>
  <c r="J14" i="4"/>
  <c r="J72" i="4"/>
  <c r="J45" i="4"/>
  <c r="J28" i="4"/>
  <c r="J52" i="4"/>
  <c r="J87" i="4"/>
  <c r="J86" i="4" s="1"/>
  <c r="L86" i="4" s="1"/>
  <c r="B118" i="6" s="1"/>
  <c r="J93" i="4"/>
  <c r="J92" i="4" s="1"/>
  <c r="L92" i="4" s="1"/>
  <c r="B80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4" i="6" s="1"/>
  <c r="J41" i="4"/>
  <c r="L41" i="4" s="1"/>
  <c r="B168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22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5" i="6" s="1"/>
  <c r="I11" i="3"/>
  <c r="J11" i="3" s="1"/>
  <c r="I73" i="3"/>
  <c r="J73" i="3" s="1"/>
  <c r="J72" i="3" s="1"/>
  <c r="L72" i="3" s="1"/>
  <c r="B167" i="6" s="1"/>
  <c r="I75" i="3"/>
  <c r="J75" i="3" s="1"/>
  <c r="J74" i="3" s="1"/>
  <c r="L74" i="3" s="1"/>
  <c r="B152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2" i="6" s="1"/>
  <c r="I85" i="3"/>
  <c r="J85" i="3" s="1"/>
  <c r="J84" i="3" s="1"/>
  <c r="L84" i="3" s="1"/>
  <c r="B58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1" i="6" s="1"/>
  <c r="J61" i="3"/>
  <c r="L61" i="3" s="1"/>
  <c r="B95" i="6" s="1"/>
  <c r="J33" i="3"/>
  <c r="L33" i="3" s="1"/>
  <c r="B55" i="6" s="1"/>
  <c r="J26" i="3"/>
  <c r="L26" i="3" s="1"/>
  <c r="B99" i="6" s="1"/>
  <c r="J65" i="3"/>
  <c r="L65" i="3" s="1"/>
  <c r="B48" i="6" s="1"/>
  <c r="J51" i="3"/>
  <c r="L51" i="3" s="1"/>
  <c r="B165" i="6" s="1"/>
  <c r="J30" i="3"/>
  <c r="L30" i="3" s="1"/>
  <c r="B171" i="6" s="1"/>
  <c r="J42" i="3"/>
  <c r="L42" i="3" s="1"/>
  <c r="B127" i="6" s="1"/>
  <c r="J15" i="3"/>
  <c r="L15" i="3" s="1"/>
  <c r="B57" i="6" s="1"/>
  <c r="J45" i="3"/>
  <c r="L45" i="3" s="1"/>
  <c r="B50" i="6" s="1"/>
  <c r="J55" i="3"/>
  <c r="L55" i="3" s="1"/>
  <c r="B40" i="6" s="1"/>
  <c r="J10" i="3"/>
  <c r="L10" i="3" s="1"/>
  <c r="B86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I22" i="1" l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I35" i="1"/>
  <c r="J35" i="1" s="1"/>
  <c r="I52" i="1"/>
  <c r="J52" i="1" s="1"/>
  <c r="J37" i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<sst xmlns="http://schemas.openxmlformats.org/spreadsheetml/2006/main" count="2218" uniqueCount="893">
  <si>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</si>
  <si>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</si>
  <si>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</si>
  <si>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</si>
  <si>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</si>
  <si>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</si>
  <si>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</si>
  <si>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</si>
  <si>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</si>
  <si>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</si>
  <si>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</si>
  <si>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</si>
  <si>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</si>
  <si>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</si>
  <si>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</si>
  <si>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</si>
  <si>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</si>
  <si>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</si>
  <si>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</si>
  <si>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</si>
  <si>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</si>
  <si>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</si>
  <si>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</si>
  <si>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</si>
  <si>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</si>
  <si>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</si>
  <si>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</si>
  <si>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</si>
  <si>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</si>
  <si>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</si>
  <si>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</si>
  <si>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</si>
  <si>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</si>
  <si>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</si>
  <si>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</si>
  <si>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</si>
  <si>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</si>
  <si>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</si>
  <si>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</si>
  <si>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</si>
  <si>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</si>
  <si>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</si>
  <si>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</si>
  <si>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</si>
  <si>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</si>
  <si>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</si>
  <si>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</si>
  <si>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</si>
  <si>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</si>
  <si>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</si>
  <si>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</si>
  <si>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</si>
  <si>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</si>
  <si>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</si>
  <si>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</si>
  <si>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</si>
  <si>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</si>
  <si>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</si>
  <si>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</si>
  <si>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</si>
  <si>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</si>
  <si>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</si>
  <si>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</si>
  <si>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</si>
  <si>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</si>
  <si>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</si>
  <si>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</si>
  <si>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</si>
  <si>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</si>
  <si>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</si>
  <si>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</si>
  <si>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</si>
  <si>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</si>
  <si>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</si>
  <si>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</si>
  <si>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</si>
  <si>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</si>
  <si>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</si>
  <si>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</si>
  <si>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</si>
  <si>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</si>
  <si>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</si>
  <si>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</si>
  <si>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</si>
  <si>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</si>
  <si>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</si>
  <si>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</si>
  <si>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</si>
  <si>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</si>
  <si>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</si>
  <si>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</si>
  <si>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</si>
  <si>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</si>
  <si>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</si>
  <si>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</si>
  <si>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</si>
  <si>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</si>
  <si>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</si>
  <si>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</si>
  <si>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</si>
  <si>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</si>
  <si>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</si>
  <si>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</si>
  <si>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</si>
  <si>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</si>
  <si>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</si>
  <si>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</si>
  <si>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</si>
  <si>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</si>
  <si>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</si>
  <si>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</si>
  <si>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</si>
  <si>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</si>
  <si>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</si>
  <si>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</si>
  <si>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</si>
  <si>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</si>
  <si>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</si>
  <si>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</si>
  <si>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</si>
  <si>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</si>
  <si>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</si>
  <si>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</si>
  <si>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</si>
  <si>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</si>
  <si>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</si>
  <si>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</si>
  <si>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</si>
  <si>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</si>
  <si>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</si>
  <si>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</si>
  <si>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</si>
  <si>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</si>
  <si>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</si>
  <si>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</si>
  <si>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</si>
  <si>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</si>
  <si>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</si>
  <si>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</si>
  <si>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</si>
  <si>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</si>
  <si>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</si>
  <si>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</si>
  <si>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</si>
  <si>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</si>
  <si>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</si>
  <si>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</si>
  <si>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</si>
  <si>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</si>
  <si>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</si>
  <si>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</si>
  <si>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</si>
  <si>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</si>
  <si>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</si>
  <si>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</si>
  <si>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</si>
  <si>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</si>
  <si>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</si>
  <si>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</si>
  <si>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</si>
  <si>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</si>
  <si>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</si>
  <si>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</si>
  <si>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</si>
  <si>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</si>
  <si>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</si>
  <si>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</si>
  <si>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</si>
  <si>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</si>
  <si>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</si>
  <si>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</si>
  <si>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</si>
  <si>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</si>
  <si>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</si>
  <si>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</si>
  <si>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</si>
  <si>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</si>
  <si>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</si>
  <si>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</si>
  <si>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</si>
  <si>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</si>
  <si>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</si>
  <si>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</si>
  <si>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</si>
  <si>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</si>
  <si>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</si>
  <si>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</si>
  <si>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</si>
  <si>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</si>
  <si>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</si>
  <si>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</si>
  <si>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</si>
  <si>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</si>
  <si>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</si>
  <si>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</si>
  <si>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</si>
  <si>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</si>
  <si>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</si>
  <si>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</si>
  <si>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</si>
  <si>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</si>
  <si>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</si>
  <si>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</si>
  <si>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</si>
  <si>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</si>
  <si>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</si>
  <si>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</si>
  <si>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</si>
  <si>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</si>
  <si>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</si>
  <si>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</si>
  <si>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</si>
  <si>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</si>
  <si>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</si>
  <si>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</si>
  <si>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</si>
  <si>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</si>
  <si>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</si>
  <si>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</si>
  <si>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</si>
  <si>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</si>
  <si>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</si>
  <si>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</si>
  <si>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</si>
  <si>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</si>
  <si>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</si>
  <si>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</si>
  <si>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</si>
  <si>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</si>
  <si>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</si>
  <si>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</si>
  <si>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</si>
  <si>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</si>
  <si>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</si>
  <si>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</si>
  <si>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</si>
  <si>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</si>
  <si>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</si>
  <si>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</si>
  <si>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</si>
  <si>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</si>
  <si>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</si>
  <si>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</si>
  <si>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</si>
  <si>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</si>
  <si>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</si>
  <si>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</si>
  <si>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</si>
  <si>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</si>
  <si>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</si>
  <si>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</si>
  <si>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</si>
  <si>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</si>
  <si>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</si>
  <si>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</si>
  <si>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</si>
  <si>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</si>
  <si>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</si>
  <si>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</si>
  <si>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</si>
  <si>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</si>
  <si>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</si>
  <si>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</si>
  <si>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</si>
  <si>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</si>
  <si>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</si>
  <si>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</si>
  <si>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</si>
  <si>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</si>
  <si>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</si>
  <si>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</si>
  <si>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</si>
  <si>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</si>
  <si>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</si>
  <si>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</si>
  <si>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</si>
  <si>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</si>
  <si>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</si>
  <si>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</si>
  <si>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</si>
  <si>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</si>
  <si>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</si>
  <si>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</si>
  <si>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</si>
  <si>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</si>
  <si>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</si>
  <si>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</si>
  <si>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</si>
  <si>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</si>
  <si>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</si>
  <si>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</si>
  <si>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</si>
  <si>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</si>
  <si>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</si>
  <si>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</si>
  <si>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</si>
  <si>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</si>
  <si>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</si>
  <si>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</si>
  <si>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</si>
  <si>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</si>
  <si>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</si>
  <si>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</si>
  <si>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</si>
  <si>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</si>
  <si>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</si>
  <si>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</si>
  <si>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</si>
  <si>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</si>
  <si>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</si>
  <si>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</si>
  <si>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</si>
  <si>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</si>
  <si>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</si>
  <si>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</si>
  <si>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</si>
  <si>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</si>
  <si>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</si>
  <si>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</si>
  <si>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</si>
  <si>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</si>
  <si>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</si>
  <si>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</si>
  <si>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</si>
  <si>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</si>
  <si>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</si>
  <si>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</si>
  <si>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</si>
  <si>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</si>
  <si>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</si>
  <si>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</si>
  <si>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</si>
  <si>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</si>
  <si>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</si>
  <si>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</si>
  <si>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</si>
  <si>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</si>
  <si>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</si>
  <si>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</si>
  <si>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</si>
  <si>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</si>
  <si>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</si>
  <si>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</si>
  <si>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</si>
  <si>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</si>
  <si>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</si>
  <si>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</si>
  <si>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</si>
  <si>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</si>
  <si>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</si>
  <si>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</si>
  <si>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</si>
  <si>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</si>
  <si>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</si>
  <si>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</si>
  <si>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</si>
  <si>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</si>
  <si>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</si>
  <si>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</si>
  <si>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</si>
  <si>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</si>
  <si>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</si>
  <si>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</si>
  <si>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</si>
  <si>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</si>
  <si>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</si>
  <si>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</si>
  <si>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</si>
  <si>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</si>
  <si>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</si>
  <si>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</si>
  <si>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</si>
  <si>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</si>
  <si>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</si>
  <si>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</si>
  <si>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</si>
  <si>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</si>
  <si>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</si>
  <si>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</si>
  <si>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</si>
  <si>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</si>
  <si>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</si>
  <si>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</si>
  <si>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</si>
  <si>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</si>
  <si>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</si>
  <si>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</si>
  <si>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</si>
  <si>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</si>
  <si>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</si>
  <si>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</si>
  <si>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</si>
  <si>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</si>
  <si>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</si>
  <si>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</si>
  <si>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</si>
  <si>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</si>
  <si>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</si>
  <si>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</si>
  <si>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</si>
  <si>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</si>
  <si>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</si>
  <si>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</si>
  <si>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</si>
  <si>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</si>
  <si>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</si>
  <si>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</si>
  <si>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</si>
  <si>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</si>
  <si>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</si>
  <si>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</si>
  <si>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</si>
  <si>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</si>
  <si>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</si>
  <si>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</si>
  <si>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</si>
  <si>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</si>
  <si>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</si>
  <si>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</si>
  <si>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</si>
  <si>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</si>
  <si>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</si>
  <si>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</si>
  <si>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</si>
  <si>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</si>
  <si>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</si>
  <si>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</si>
  <si>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</si>
  <si>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</si>
  <si>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</si>
  <si>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</si>
  <si>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</si>
  <si>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</si>
  <si>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</si>
  <si>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</si>
  <si>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</si>
  <si>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</si>
  <si>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</si>
  <si>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</si>
  <si>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</si>
  <si>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</si>
  <si>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</si>
  <si>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</si>
  <si>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</si>
  <si>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</si>
  <si>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</si>
  <si>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</si>
  <si>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</si>
  <si>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</si>
  <si>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</si>
  <si>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</si>
  <si>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</si>
  <si>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</si>
  <si>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</si>
  <si>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</si>
  <si>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</si>
  <si>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</si>
  <si>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</si>
  <si>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</si>
  <si>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</si>
  <si>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</si>
  <si>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</si>
  <si>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</si>
  <si>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</si>
  <si>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</si>
  <si>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</si>
  <si>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</si>
  <si>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</si>
  <si>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</si>
  <si>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</si>
  <si>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</si>
  <si>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</si>
  <si>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</si>
  <si>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</si>
  <si>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</si>
  <si>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</si>
  <si>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</si>
  <si>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</si>
  <si>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</si>
  <si>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</si>
  <si>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</si>
  <si>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</si>
  <si>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</si>
  <si>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</si>
  <si>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</si>
  <si>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18, 21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</si>
  <si>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</si>
  <si>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</si>
  <si>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</si>
  <si>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</si>
  <si>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</si>
  <si>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</si>
  <si>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</si>
  <si>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</si>
  <si>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</si>
  <si>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</si>
  <si>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</si>
  <si>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</si>
  <si>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</si>
  <si>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</si>
  <si>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</si>
  <si>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</si>
  <si>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</si>
  <si>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</si>
  <si>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</si>
  <si>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</si>
  <si>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</si>
  <si>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</si>
  <si>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</si>
  <si>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</si>
  <si>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</si>
  <si>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</si>
  <si>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</si>
  <si>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</si>
  <si>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</si>
  <si>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</si>
  <si>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</si>
  <si>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</si>
  <si>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</si>
  <si>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</si>
  <si>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</si>
  <si>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</si>
  <si>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</si>
  <si>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</si>
  <si>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</si>
  <si>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</si>
  <si>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</si>
  <si>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</si>
  <si>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</si>
  <si>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</si>
  <si>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</si>
  <si>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</si>
  <si>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</si>
  <si>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</si>
  <si>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</si>
  <si>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</si>
  <si>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</si>
  <si>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</si>
  <si>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</si>
  <si>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</si>
  <si>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</si>
  <si>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</si>
  <si>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</si>
  <si>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</si>
  <si>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</si>
  <si>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</si>
  <si>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</si>
  <si>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</si>
  <si>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</si>
  <si>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</si>
  <si>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</si>
  <si>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</si>
  <si>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</si>
  <si>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</si>
  <si>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</si>
  <si>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</si>
  <si>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</si>
  <si>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</si>
  <si>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</si>
  <si>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</si>
  <si>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</si>
  <si>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</si>
  <si>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</si>
  <si>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</si>
  <si>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</si>
  <si>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</si>
  <si>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</si>
  <si>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</si>
  <si>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</si>
  <si>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</si>
  <si>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</si>
  <si>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</si>
  <si>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</si>
  <si>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</si>
  <si>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</si>
  <si>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</si>
  <si>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</si>
  <si>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</si>
  <si>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</si>
  <si>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</si>
  <si>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</si>
  <si>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</si>
  <si>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</si>
  <si>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</si>
  <si>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</si>
  <si>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</si>
  <si>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</si>
  <si>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</si>
  <si>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</si>
  <si>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</si>
  <si>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</si>
  <si>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</si>
  <si>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</si>
  <si>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</si>
  <si>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</si>
  <si>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</si>
  <si>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</si>
  <si>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</si>
  <si>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</si>
  <si>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</si>
  <si>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</si>
  <si>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</si>
  <si>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</si>
  <si>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</si>
  <si>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</si>
  <si>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</si>
  <si>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</si>
  <si>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</si>
  <si>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</si>
  <si>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</si>
  <si>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</si>
  <si>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</si>
  <si>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</si>
  <si>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</si>
  <si>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</si>
  <si>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</si>
  <si>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</si>
  <si>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</si>
  <si>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</si>
  <si>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</si>
  <si>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</si>
  <si>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</si>
  <si>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</si>
  <si>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</si>
  <si>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</si>
  <si>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</si>
  <si>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</si>
  <si>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</si>
  <si>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</si>
  <si>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</si>
  <si>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</si>
  <si>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</si>
  <si>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</si>
  <si>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</si>
  <si>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</si>
  <si>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</si>
  <si>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</si>
  <si>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</si>
  <si>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</si>
  <si>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</si>
  <si>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</si>
  <si>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</si>
  <si>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</si>
  <si>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</si>
  <si>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</si>
  <si>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</si>
  <si>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</si>
  <si>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</si>
  <si>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</si>
  <si>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</si>
  <si>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</si>
  <si>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</si>
  <si>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</si>
  <si>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</si>
  <si>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</si>
  <si>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</si>
  <si>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</si>
  <si>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</si>
  <si>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</si>
  <si>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</si>
  <si>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</si>
  <si>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</si>
  <si>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</si>
  <si>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</si>
  <si>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</si>
  <si>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</si>
  <si>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</si>
  <si>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</si>
  <si>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</si>
  <si>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</si>
  <si>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</si>
  <si>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</si>
  <si>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</si>
  <si>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</si>
  <si>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</si>
  <si>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</si>
  <si>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</si>
  <si>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</si>
  <si>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</si>
  <si>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</si>
  <si>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</si>
  <si>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</si>
  <si>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</si>
  <si>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</si>
  <si>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</si>
  <si>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</si>
  <si>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</si>
  <si>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</si>
  <si>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</si>
  <si>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</si>
  <si>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</si>
  <si>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</si>
  <si>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</si>
  <si>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</si>
  <si>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</si>
  <si>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</si>
  <si>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</si>
  <si>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</si>
  <si>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</si>
  <si>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</si>
  <si>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</si>
  <si>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</si>
  <si>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</si>
  <si>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</si>
  <si>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</si>
  <si>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</si>
  <si>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</si>
  <si>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</si>
  <si>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</si>
  <si>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</si>
  <si>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</si>
  <si>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</si>
  <si>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</si>
  <si>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</si>
  <si>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</si>
  <si>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</si>
  <si>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</si>
  <si>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</si>
  <si>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</si>
  <si>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</si>
  <si>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</si>
  <si>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</si>
  <si>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</si>
  <si>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</si>
  <si>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</si>
  <si>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</si>
  <si>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</si>
  <si>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</si>
  <si>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</si>
  <si>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</si>
  <si>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</si>
  <si>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</si>
  <si>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</si>
  <si>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</si>
  <si>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</si>
  <si>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</si>
  <si>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</si>
  <si>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</si>
  <si>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</si>
  <si>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</si>
  <si>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</si>
  <si>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</si>
  <si>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</si>
  <si>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</si>
  <si>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</si>
  <si>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</si>
  <si>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</si>
  <si>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</si>
  <si>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</si>
  <si>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</si>
  <si>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</si>
  <si>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</si>
  <si>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</si>
  <si>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</si>
  <si>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</si>
  <si>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</si>
  <si>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</si>
  <si>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</si>
  <si>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</si>
  <si>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</si>
  <si>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</si>
  <si>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</si>
  <si>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</si>
  <si>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</si>
  <si>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</si>
  <si>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</si>
  <si>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</si>
  <si>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</si>
  <si>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</si>
  <si>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</si>
  <si>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2, 3,4, 5, 6, 8, 10, 12, 15, 17, 21, 24, 28, 31, 32, 33, 35, 36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</si>
  <si>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</si>
  <si>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</si>
  <si>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</si>
  <si>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</si>
  <si>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</si>
  <si>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</si>
  <si>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</si>
  <si>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</si>
  <si>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</si>
  <si>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</si>
  <si>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35, 37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</si>
  <si>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</si>
  <si>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</si>
  <si>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</si>
  <si>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</si>
  <si>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</si>
  <si>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</si>
  <si>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</si>
  <si>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</si>
  <si>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</si>
  <si>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</si>
  <si>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</si>
  <si>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</si>
  <si>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</si>
  <si>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</si>
  <si>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</si>
  <si>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</si>
  <si>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</si>
  <si>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</si>
  <si>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</si>
  <si>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</si>
  <si>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</si>
  <si>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</si>
  <si>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</si>
  <si>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</si>
  <si>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</si>
  <si>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</si>
  <si>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</si>
  <si>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</si>
  <si>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</si>
  <si>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</si>
  <si>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</si>
  <si>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</si>
  <si>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36, 38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</si>
  <si>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</si>
  <si>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</si>
  <si>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</si>
  <si>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</si>
  <si>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</si>
  <si>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</si>
  <si>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</si>
  <si>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</si>
  <si>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</si>
  <si>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</si>
  <si>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</si>
  <si>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</si>
  <si>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</si>
  <si>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</si>
  <si>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</si>
  <si>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</si>
  <si>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</si>
  <si>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</si>
  <si>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</si>
  <si>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</si>
  <si>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</si>
  <si>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</si>
  <si>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</si>
  <si>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</si>
  <si>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</si>
  <si>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33, 36, 38, 40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</si>
  <si>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</si>
  <si>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</si>
  <si>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</si>
  <si>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</si>
  <si>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</si>
  <si>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</si>
  <si>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</si>
  <si>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</si>
  <si>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</si>
  <si>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</si>
  <si>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</si>
  <si>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</si>
  <si>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</si>
  <si>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</si>
  <si>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</si>
  <si>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</si>
  <si>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</si>
  <si>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</si>
  <si>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</si>
  <si>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</si>
  <si>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</si>
  <si>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</si>
  <si>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</si>
  <si>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</si>
  <si>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14, 15, 19,22, 23, 24, 25, 28, 30, 32, 33, 34, 36, 41</t>
  </si>
  <si>
    <t>30, 41</t>
  </si>
  <si>
    <t>12, 13, 14, 17, 18, 21,22, 23, 27, 29, 30, 31, 32, 34, 38, 40, 41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</si>
  <si>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</si>
  <si>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</si>
  <si>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</si>
  <si>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</si>
  <si>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</si>
  <si>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</si>
  <si>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</si>
  <si>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</si>
  <si>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2 шт из лота wrinkle collagen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</si>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</sst>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opLeftCell="A46" zoomScale="80" zoomScaleNormal="80" workbookViewId="0">
      <selection activeCell="B53" sqref="B53"/>
    </sheetView>
  </sheetViews>
  <sheetFormatPr defaultRowHeight="14.5" x14ac:dyDescent="0.35"/>
  <cols>
    <col min="1" max="1" width="28" style="27" customWidth="1"/>
    <col min="2" max="2" width="16.7265625" style="161" customWidth="1"/>
    <col min="3" max="3" width="24.453125" customWidth="1"/>
  </cols>
  <sheetData>
    <row r="1" spans="1:4" ht="45" x14ac:dyDescent="0.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4" ht="21" x14ac:dyDescent="0.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4" ht="21" x14ac:dyDescent="0.5">
      <c r="A3" s="22" t="s">
        <v>449</v>
      </c>
      <c r="B3" s="51">
        <f>'18'!L27</f>
        <v>0.17795000000000982</v>
      </c>
      <c r="C3" s="70">
        <v>18</v>
      </c>
      <c r="D3" s="217" t="s">
        <v>823</v>
      </c>
    </row>
    <row r="4" spans="1:4" ht="21" x14ac:dyDescent="0.5">
      <c r="A4" s="22" t="s">
        <v>709</v>
      </c>
      <c r="B4" s="51">
        <f>'34'!L6</f>
        <v>0.1591200000000299</v>
      </c>
      <c r="C4" s="70">
        <v>34</v>
      </c>
      <c r="D4" s="217"/>
    </row>
    <row r="5" spans="1:4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3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35">
      <c r="A7" s="22" t="s">
        <v>179</v>
      </c>
      <c r="B7" s="51">
        <f>'4'!L25</f>
        <v>6.0853999999999928</v>
      </c>
      <c r="C7" s="70">
        <v>4</v>
      </c>
    </row>
    <row r="8" spans="1:4" x14ac:dyDescent="0.35">
      <c r="A8" s="22" t="s">
        <v>641</v>
      </c>
      <c r="B8" s="51">
        <f>'31'!L21</f>
        <v>16.747600000000148</v>
      </c>
      <c r="C8" s="70">
        <v>31</v>
      </c>
    </row>
    <row r="9" spans="1:4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35">
      <c r="A11" s="22" t="s">
        <v>679</v>
      </c>
      <c r="B11" s="51">
        <f>'32'!L41+'34'!L24</f>
        <v>-0.44236000000000786</v>
      </c>
      <c r="C11" s="70" t="s">
        <v>725</v>
      </c>
      <c r="D11" s="69"/>
    </row>
    <row r="12" spans="1:4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35">
      <c r="A13" s="22" t="s">
        <v>31</v>
      </c>
      <c r="B13" s="51">
        <f>'2итог'!L68+'8'!L6+'41'!L12</f>
        <v>8.3399999999983265E-2</v>
      </c>
      <c r="C13" s="70" t="s">
        <v>864</v>
      </c>
    </row>
    <row r="14" spans="1:4" x14ac:dyDescent="0.35">
      <c r="A14" s="23" t="s">
        <v>523</v>
      </c>
      <c r="B14" s="51">
        <f>'23'!L43</f>
        <v>5.7899999999904139E-2</v>
      </c>
      <c r="C14" s="70">
        <v>23</v>
      </c>
    </row>
    <row r="15" spans="1:4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4" x14ac:dyDescent="0.35">
      <c r="A16" s="22" t="s">
        <v>130</v>
      </c>
      <c r="B16" s="51">
        <f>'3'!L12+'4'!L8</f>
        <v>4.0525399999999649</v>
      </c>
      <c r="C16" s="70">
        <v>3.4</v>
      </c>
    </row>
    <row r="17" spans="1:3" x14ac:dyDescent="0.35">
      <c r="A17" s="22" t="s">
        <v>213</v>
      </c>
      <c r="B17" s="51">
        <f>'5'!L12</f>
        <v>-2.7871300000000048</v>
      </c>
      <c r="C17" s="70">
        <v>5</v>
      </c>
    </row>
    <row r="18" spans="1:3" x14ac:dyDescent="0.35">
      <c r="A18" s="23" t="s">
        <v>520</v>
      </c>
      <c r="B18" s="51">
        <f>'23'!L39</f>
        <v>5.7899999999904139E-2</v>
      </c>
      <c r="C18" s="70">
        <v>23</v>
      </c>
    </row>
    <row r="19" spans="1:3" x14ac:dyDescent="0.35">
      <c r="A19" s="22" t="s">
        <v>339</v>
      </c>
      <c r="B19" s="51">
        <f>'12'!L23+'13'!L13</f>
        <v>7.8253999999999451</v>
      </c>
      <c r="C19" s="70" t="s">
        <v>367</v>
      </c>
    </row>
    <row r="20" spans="1:3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35">
      <c r="A21" s="22" t="s">
        <v>741</v>
      </c>
      <c r="B21" s="51">
        <f>'35'!L38</f>
        <v>0.43110000000001492</v>
      </c>
      <c r="C21" s="70">
        <v>35</v>
      </c>
    </row>
    <row r="22" spans="1:3" x14ac:dyDescent="0.35">
      <c r="A22" s="22" t="s">
        <v>441</v>
      </c>
      <c r="B22" s="51">
        <f>'18'!L19</f>
        <v>1.4999999999872671E-2</v>
      </c>
      <c r="C22" s="70">
        <v>18</v>
      </c>
    </row>
    <row r="23" spans="1:3" x14ac:dyDescent="0.35">
      <c r="A23" s="22" t="s">
        <v>819</v>
      </c>
      <c r="B23" s="51">
        <f>'39'!L8</f>
        <v>0.47559999999975844</v>
      </c>
      <c r="C23" s="70">
        <v>39</v>
      </c>
    </row>
    <row r="24" spans="1:3" x14ac:dyDescent="0.35">
      <c r="A24" s="22" t="s">
        <v>198</v>
      </c>
      <c r="B24" s="51">
        <f>'5'!L20</f>
        <v>0.12885999999997466</v>
      </c>
      <c r="C24" s="70">
        <v>5</v>
      </c>
    </row>
    <row r="25" spans="1:3" x14ac:dyDescent="0.35">
      <c r="A25" s="22" t="s">
        <v>834</v>
      </c>
      <c r="B25" s="51">
        <f>'40'!L20</f>
        <v>-0.48509999999998854</v>
      </c>
      <c r="C25" s="70">
        <v>40</v>
      </c>
    </row>
    <row r="26" spans="1:3" x14ac:dyDescent="0.35">
      <c r="A26" s="22" t="s">
        <v>123</v>
      </c>
      <c r="B26" s="51">
        <f>'3'!L82+'5'!L27+'40'!L22</f>
        <v>0.44867999999995334</v>
      </c>
      <c r="C26" s="70" t="s">
        <v>842</v>
      </c>
    </row>
    <row r="27" spans="1:3" x14ac:dyDescent="0.35">
      <c r="A27" s="22" t="s">
        <v>38</v>
      </c>
      <c r="B27" s="51">
        <f>'2итог'!L76</f>
        <v>3.6608099999999695</v>
      </c>
      <c r="C27" s="70">
        <v>2</v>
      </c>
    </row>
    <row r="28" spans="1:3" x14ac:dyDescent="0.35">
      <c r="A28" s="22" t="s">
        <v>551</v>
      </c>
      <c r="B28" s="51">
        <f>'27'!L6</f>
        <v>-873.08860000000004</v>
      </c>
      <c r="C28" s="70">
        <v>27</v>
      </c>
    </row>
    <row r="29" spans="1:3" x14ac:dyDescent="0.35">
      <c r="A29" s="22" t="s">
        <v>763</v>
      </c>
      <c r="B29" s="51">
        <f>'36'!L14</f>
        <v>0.46999999999997044</v>
      </c>
      <c r="C29" s="70">
        <v>36</v>
      </c>
    </row>
    <row r="30" spans="1:3" x14ac:dyDescent="0.35">
      <c r="A30" s="22" t="s">
        <v>740</v>
      </c>
      <c r="B30" s="51">
        <f>'35'!L36</f>
        <v>0.43110000000001492</v>
      </c>
      <c r="C30" s="70">
        <v>35</v>
      </c>
    </row>
    <row r="31" spans="1:3" x14ac:dyDescent="0.35">
      <c r="A31" s="22" t="s">
        <v>377</v>
      </c>
      <c r="B31" s="51">
        <f>'14'!L45</f>
        <v>-0.11673999999999296</v>
      </c>
      <c r="C31" s="70">
        <v>14</v>
      </c>
    </row>
    <row r="32" spans="1:3" x14ac:dyDescent="0.35">
      <c r="A32" s="22" t="s">
        <v>494</v>
      </c>
      <c r="B32" s="51">
        <f>'22'!L16</f>
        <v>-6.2821500000000015</v>
      </c>
      <c r="C32" s="70">
        <v>22</v>
      </c>
    </row>
    <row r="33" spans="1:3" x14ac:dyDescent="0.35">
      <c r="A33" s="22" t="s">
        <v>787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509</v>
      </c>
      <c r="B35" s="51">
        <f>'23'!L14</f>
        <v>-0.39499999999998181</v>
      </c>
      <c r="C35" s="70">
        <v>23</v>
      </c>
    </row>
    <row r="36" spans="1:3" x14ac:dyDescent="0.35">
      <c r="A36" s="23" t="s">
        <v>874</v>
      </c>
      <c r="B36" s="51">
        <f>'42'!L12</f>
        <v>-1501.0696200000002</v>
      </c>
      <c r="C36" s="70">
        <v>42</v>
      </c>
    </row>
    <row r="37" spans="1:3" x14ac:dyDescent="0.35">
      <c r="A37" s="23" t="s">
        <v>686</v>
      </c>
      <c r="B37" s="51">
        <f>'33'!L12+'34'!L12+'38'!L14</f>
        <v>-5.8059100000001536</v>
      </c>
      <c r="C37" s="70" t="s">
        <v>811</v>
      </c>
    </row>
    <row r="38" spans="1:3" x14ac:dyDescent="0.35">
      <c r="A38" s="23" t="s">
        <v>535</v>
      </c>
      <c r="B38" s="51">
        <f>'24'!L14</f>
        <v>0.17160000000001219</v>
      </c>
      <c r="C38" s="70">
        <v>24</v>
      </c>
    </row>
    <row r="39" spans="1:3" x14ac:dyDescent="0.35">
      <c r="A39" s="23" t="s">
        <v>538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486</v>
      </c>
    </row>
    <row r="41" spans="1:3" x14ac:dyDescent="0.35">
      <c r="A41" s="23" t="s">
        <v>519</v>
      </c>
      <c r="B41" s="51">
        <f>'23'!L37+'32'!L10</f>
        <v>2.7462333333332367</v>
      </c>
      <c r="C41" s="70" t="s">
        <v>682</v>
      </c>
    </row>
    <row r="42" spans="1:3" x14ac:dyDescent="0.35">
      <c r="A42" s="23" t="s">
        <v>518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659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692</v>
      </c>
      <c r="B46" s="51">
        <f>'33'!L21+'38'!L40</f>
        <v>-0.57717700000011973</v>
      </c>
      <c r="C46" s="70" t="s">
        <v>815</v>
      </c>
    </row>
    <row r="47" spans="1:3" x14ac:dyDescent="0.35">
      <c r="A47" s="22" t="s">
        <v>620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529</v>
      </c>
    </row>
    <row r="50" spans="1:3" ht="29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</f>
        <v>-0.39582733333418219</v>
      </c>
      <c r="C50" s="70" t="s">
        <v>770</v>
      </c>
    </row>
    <row r="51" spans="1:3" x14ac:dyDescent="0.35">
      <c r="A51" s="23" t="s">
        <v>516</v>
      </c>
      <c r="B51" s="51">
        <f>'6'!L8+'7'!L6+'18'!L23</f>
        <v>-0.17543333333333067</v>
      </c>
      <c r="C51" s="70" t="s">
        <v>528</v>
      </c>
    </row>
    <row r="52" spans="1:3" x14ac:dyDescent="0.35">
      <c r="A52" s="23" t="s">
        <v>516</v>
      </c>
      <c r="B52" s="51">
        <f>'23'!L31</f>
        <v>5.7899999999904139E-2</v>
      </c>
      <c r="C52" s="70">
        <v>23</v>
      </c>
    </row>
    <row r="53" spans="1:3" x14ac:dyDescent="0.35">
      <c r="A53" s="23" t="s">
        <v>892</v>
      </c>
      <c r="B53" s="51">
        <f>'42'!L25</f>
        <v>-1044.6582000000001</v>
      </c>
      <c r="C53" s="70">
        <v>42</v>
      </c>
    </row>
    <row r="54" spans="1:3" x14ac:dyDescent="0.35">
      <c r="A54" s="22" t="s">
        <v>124</v>
      </c>
      <c r="B54" s="51">
        <f>'3'!L71+'5'!L30</f>
        <v>-13.888610000000085</v>
      </c>
      <c r="C54" s="70" t="s">
        <v>214</v>
      </c>
    </row>
    <row r="55" spans="1:3" x14ac:dyDescent="0.35">
      <c r="A55" s="22" t="s">
        <v>24</v>
      </c>
      <c r="B55" s="51">
        <f>'2итог'!L33+'3'!L33+'7'!L29</f>
        <v>-18.222000000000207</v>
      </c>
      <c r="C55" s="70" t="s">
        <v>270</v>
      </c>
    </row>
    <row r="56" spans="1:3" x14ac:dyDescent="0.35">
      <c r="A56" s="22" t="s">
        <v>539</v>
      </c>
      <c r="B56" s="51">
        <f>'25'!L10</f>
        <v>5.4800000000000182E-2</v>
      </c>
      <c r="C56" s="70">
        <v>25</v>
      </c>
    </row>
    <row r="57" spans="1:3" x14ac:dyDescent="0.35">
      <c r="A57" s="22" t="s">
        <v>20</v>
      </c>
      <c r="B57" s="51">
        <f>'2итог'!L15+'4'!L88+'7'!L14+'15'!L6+'20'!L17</f>
        <v>0.1099366666660444</v>
      </c>
      <c r="C57" s="70" t="s">
        <v>470</v>
      </c>
    </row>
    <row r="58" spans="1:3" x14ac:dyDescent="0.35">
      <c r="A58" s="22" t="s">
        <v>42</v>
      </c>
      <c r="B58" s="51">
        <f>'2итог'!L84+'3'!L96</f>
        <v>3.2574099999999362</v>
      </c>
      <c r="C58" s="70" t="s">
        <v>185</v>
      </c>
    </row>
    <row r="59" spans="1:3" x14ac:dyDescent="0.35">
      <c r="A59" s="22" t="s">
        <v>562</v>
      </c>
      <c r="B59" s="51">
        <f>'27'!L22+'32'!L25</f>
        <v>0.30173333333345909</v>
      </c>
      <c r="C59" s="70" t="s">
        <v>683</v>
      </c>
    </row>
    <row r="60" spans="1:3" x14ac:dyDescent="0.35">
      <c r="A60" s="22" t="s">
        <v>191</v>
      </c>
      <c r="B60" s="51">
        <f>'5'!L8+'8'!L8+'12'!L32</f>
        <v>-1.2971199999999641</v>
      </c>
      <c r="C60" s="70" t="s">
        <v>353</v>
      </c>
    </row>
    <row r="61" spans="1:3" x14ac:dyDescent="0.35">
      <c r="A61" s="22" t="s">
        <v>0</v>
      </c>
      <c r="B61" s="51">
        <f>'2итог'!L23+'4'!L22</f>
        <v>16.694627999999966</v>
      </c>
      <c r="C61" s="70">
        <v>2.4</v>
      </c>
    </row>
    <row r="62" spans="1:3" x14ac:dyDescent="0.35">
      <c r="A62" s="22" t="s">
        <v>754</v>
      </c>
      <c r="B62" s="51">
        <f>'35'!L32+'37'!L15</f>
        <v>-0.18600666666657162</v>
      </c>
      <c r="C62" s="70" t="s">
        <v>781</v>
      </c>
    </row>
    <row r="63" spans="1:3" x14ac:dyDescent="0.35">
      <c r="A63" s="22" t="s">
        <v>614</v>
      </c>
      <c r="B63" s="51">
        <f>'30'!L32+'31'!L6</f>
        <v>319.11960000000045</v>
      </c>
      <c r="C63" s="70" t="s">
        <v>653</v>
      </c>
    </row>
    <row r="64" spans="1:3" x14ac:dyDescent="0.35">
      <c r="A64" s="22" t="s">
        <v>564</v>
      </c>
      <c r="B64" s="51">
        <f>'27'!L24</f>
        <v>-0.12247999999999593</v>
      </c>
      <c r="C64" s="70">
        <v>27</v>
      </c>
    </row>
    <row r="65" spans="1:3" x14ac:dyDescent="0.35">
      <c r="A65" s="22" t="s">
        <v>32</v>
      </c>
      <c r="B65" s="51">
        <f>'2итог'!L70+'3'!L57+'4'!L33+'5'!L51+'13'!L16</f>
        <v>-8.3208633333331932</v>
      </c>
      <c r="C65" s="70" t="s">
        <v>369</v>
      </c>
    </row>
    <row r="66" spans="1:3" x14ac:dyDescent="0.35">
      <c r="A66" s="22" t="s">
        <v>242</v>
      </c>
      <c r="B66" s="51">
        <f>'7'!L10</f>
        <v>0.34850000000000136</v>
      </c>
      <c r="C66" s="70">
        <v>7</v>
      </c>
    </row>
    <row r="67" spans="1:3" x14ac:dyDescent="0.35">
      <c r="A67" s="22" t="s">
        <v>151</v>
      </c>
      <c r="B67" s="51">
        <f>'4'!L84</f>
        <v>15.043000000000006</v>
      </c>
      <c r="C67" s="70">
        <v>4</v>
      </c>
    </row>
    <row r="68" spans="1:3" x14ac:dyDescent="0.35">
      <c r="A68" s="23" t="s">
        <v>267</v>
      </c>
      <c r="B68" s="51">
        <f>'7'!L37</f>
        <v>-38.592800000000352</v>
      </c>
      <c r="C68" s="70">
        <v>7</v>
      </c>
    </row>
    <row r="69" spans="1:3" x14ac:dyDescent="0.35">
      <c r="A69" s="23" t="s">
        <v>407</v>
      </c>
      <c r="B69" s="51">
        <f>'15'!L10+'30'!L42</f>
        <v>10.796320000000094</v>
      </c>
      <c r="C69" s="70" t="s">
        <v>632</v>
      </c>
    </row>
    <row r="70" spans="1:3" x14ac:dyDescent="0.35">
      <c r="A70" s="23" t="s">
        <v>715</v>
      </c>
      <c r="B70" s="51">
        <f>'34'!L14+'37'!L8</f>
        <v>7.4962400000000571</v>
      </c>
      <c r="C70" s="70" t="s">
        <v>779</v>
      </c>
    </row>
    <row r="71" spans="1:3" x14ac:dyDescent="0.35">
      <c r="A71" s="23" t="s">
        <v>525</v>
      </c>
      <c r="B71" s="51">
        <f>'23'!L49</f>
        <v>0.36810000000002674</v>
      </c>
      <c r="C71" s="70">
        <v>23</v>
      </c>
    </row>
    <row r="72" spans="1:3" x14ac:dyDescent="0.35">
      <c r="A72" s="22" t="s">
        <v>41</v>
      </c>
      <c r="B72" s="51">
        <f>'2итог'!L82+'4'!L16</f>
        <v>6.7462099999999623</v>
      </c>
      <c r="C72" s="70">
        <v>2.4</v>
      </c>
    </row>
    <row r="73" spans="1:3" x14ac:dyDescent="0.35">
      <c r="A73" s="22" t="s">
        <v>648</v>
      </c>
      <c r="B73" s="51">
        <f>'31'!L28</f>
        <v>-1.3019999999999072</v>
      </c>
      <c r="C73" s="70">
        <v>31</v>
      </c>
    </row>
    <row r="74" spans="1:3" x14ac:dyDescent="0.35">
      <c r="A74" s="23" t="s">
        <v>354</v>
      </c>
      <c r="B74" s="51">
        <f>'12'!L38+'13'!L22+'17'!L16+'23'!L11+'32'!L34+'35'!L44</f>
        <v>0.30054599999994025</v>
      </c>
      <c r="C74" s="70" t="s">
        <v>755</v>
      </c>
    </row>
    <row r="75" spans="1:3" x14ac:dyDescent="0.35">
      <c r="A75" s="23" t="s">
        <v>619</v>
      </c>
      <c r="B75" s="51">
        <f>'30'!L38+'41'!L31</f>
        <v>38.800700000000575</v>
      </c>
      <c r="C75" s="70" t="s">
        <v>866</v>
      </c>
    </row>
    <row r="76" spans="1:3" x14ac:dyDescent="0.35">
      <c r="A76" s="22" t="s">
        <v>322</v>
      </c>
      <c r="B76" s="51">
        <f>'10'!L8</f>
        <v>-0.73066666666665014</v>
      </c>
      <c r="C76" s="70">
        <v>10</v>
      </c>
    </row>
    <row r="77" spans="1:3" x14ac:dyDescent="0.35">
      <c r="A77" s="22" t="s">
        <v>733</v>
      </c>
      <c r="B77" s="51">
        <f>'35'!L20</f>
        <v>-0.38751000000002023</v>
      </c>
      <c r="C77" s="70">
        <v>35</v>
      </c>
    </row>
    <row r="78" spans="1:3" x14ac:dyDescent="0.35">
      <c r="A78" s="22" t="s">
        <v>297</v>
      </c>
      <c r="B78" s="51">
        <f>'9'!L17+'10'!L17+'12'!L26</f>
        <v>0.41207499999973152</v>
      </c>
      <c r="C78" s="70" t="s">
        <v>352</v>
      </c>
    </row>
    <row r="79" spans="1:3" x14ac:dyDescent="0.35">
      <c r="A79" s="22" t="s">
        <v>181</v>
      </c>
      <c r="B79" s="51">
        <f>'4'!L12+'5'!L34+'6'!L21+'10'!L17+'34'!L18+'35'!L22</f>
        <v>0.28793000000018765</v>
      </c>
      <c r="C79" s="70" t="s">
        <v>750</v>
      </c>
    </row>
    <row r="80" spans="1:3" x14ac:dyDescent="0.35">
      <c r="A80" s="23" t="s">
        <v>160</v>
      </c>
      <c r="B80" s="51">
        <f>'3'!L92+'4'!L60+'22'!L10+'23'!L24+'25'!L16</f>
        <v>0.14769999999964512</v>
      </c>
      <c r="C80" s="70" t="s">
        <v>546</v>
      </c>
    </row>
    <row r="81" spans="1:3" x14ac:dyDescent="0.35">
      <c r="A81" s="22" t="s">
        <v>271</v>
      </c>
      <c r="B81" s="51">
        <f>'8'!L10</f>
        <v>-513.98759999999993</v>
      </c>
      <c r="C81" s="70">
        <v>8</v>
      </c>
    </row>
    <row r="82" spans="1:3" x14ac:dyDescent="0.35">
      <c r="A82" s="22" t="s">
        <v>302</v>
      </c>
      <c r="B82" s="51">
        <f>'9'!L10+'10'!L10+'28'!L10</f>
        <v>-0.39733333333361998</v>
      </c>
      <c r="C82" s="70" t="s">
        <v>581</v>
      </c>
    </row>
    <row r="83" spans="1:3" x14ac:dyDescent="0.35">
      <c r="A83" s="22" t="s">
        <v>169</v>
      </c>
      <c r="B83" s="51">
        <f>'4'!L40+'12'!L13+'21'!L32+'22'!L6+'33'!L15</f>
        <v>2.4106666666625642E-2</v>
      </c>
      <c r="C83" s="70" t="s">
        <v>703</v>
      </c>
    </row>
    <row r="84" spans="1:3" x14ac:dyDescent="0.35">
      <c r="A84" s="22" t="s">
        <v>730</v>
      </c>
      <c r="B84" s="51">
        <f>'35'!L10</f>
        <v>-0.38751000000002023</v>
      </c>
      <c r="C84" s="70">
        <v>35</v>
      </c>
    </row>
    <row r="85" spans="1:3" x14ac:dyDescent="0.35">
      <c r="A85" s="22" t="s">
        <v>774</v>
      </c>
      <c r="B85" s="51">
        <f>'37'!L12+'38'!L32</f>
        <v>21.110982666666587</v>
      </c>
      <c r="C85" s="70" t="s">
        <v>813</v>
      </c>
    </row>
    <row r="86" spans="1:3" x14ac:dyDescent="0.35">
      <c r="A86" s="22" t="s">
        <v>19</v>
      </c>
      <c r="B86" s="51">
        <f>'2итог'!L10+'3'!L26</f>
        <v>0.39273999999977605</v>
      </c>
      <c r="C86" s="70" t="s">
        <v>185</v>
      </c>
    </row>
    <row r="87" spans="1:3" x14ac:dyDescent="0.35">
      <c r="A87" s="22" t="s">
        <v>325</v>
      </c>
      <c r="B87" s="51">
        <f>'11'!L15</f>
        <v>-26.911399999999958</v>
      </c>
      <c r="C87" s="70">
        <v>11</v>
      </c>
    </row>
    <row r="88" spans="1:3" x14ac:dyDescent="0.35">
      <c r="A88" s="22" t="s">
        <v>288</v>
      </c>
      <c r="B88" s="51">
        <f>'9'!L35+'11'!L6+'13'!L24+'26'!L8+'30'!L19</f>
        <v>235.05027000000041</v>
      </c>
      <c r="C88" s="70" t="s">
        <v>630</v>
      </c>
    </row>
    <row r="89" spans="1:3" x14ac:dyDescent="0.35">
      <c r="A89" s="22" t="s">
        <v>204</v>
      </c>
      <c r="B89" s="51">
        <f>'5'!L38</f>
        <v>-0.15830500000015491</v>
      </c>
      <c r="C89" s="70">
        <v>5</v>
      </c>
    </row>
    <row r="90" spans="1:3" x14ac:dyDescent="0.35">
      <c r="A90" s="22" t="s">
        <v>767</v>
      </c>
      <c r="B90" s="51">
        <f>'36'!L21+'38'!L36</f>
        <v>0.47782099999994898</v>
      </c>
      <c r="C90" s="70" t="s">
        <v>814</v>
      </c>
    </row>
    <row r="91" spans="1:3" ht="43.5" x14ac:dyDescent="0.35">
      <c r="A91" s="23" t="s">
        <v>331</v>
      </c>
      <c r="B91" s="51">
        <f>'12'!L6+'13'!L6+'14'!L17+'17'!L21+'18'!L13+'21'!L24+'22'!L22+'23'!L27+'27'!L8+'29'!L10+'30'!L27+'31'!L17+'32'!L31+'34'!L20+'38'!L24+'40'!L6+'41'!L27</f>
        <v>3.1109203333335245</v>
      </c>
      <c r="C91" s="70" t="s">
        <v>867</v>
      </c>
    </row>
    <row r="92" spans="1:3" x14ac:dyDescent="0.35">
      <c r="A92" s="23" t="s">
        <v>882</v>
      </c>
      <c r="B92" s="51">
        <f>'42'!L18</f>
        <v>-2475.3507200000004</v>
      </c>
      <c r="C92" s="70">
        <v>42</v>
      </c>
    </row>
    <row r="93" spans="1:3" x14ac:dyDescent="0.35">
      <c r="A93" s="23" t="s">
        <v>713</v>
      </c>
      <c r="B93" s="51">
        <f>'34'!L10</f>
        <v>-0.37227999999993244</v>
      </c>
      <c r="C93" s="70">
        <v>34</v>
      </c>
    </row>
    <row r="94" spans="1:3" x14ac:dyDescent="0.35">
      <c r="A94" s="22" t="s">
        <v>466</v>
      </c>
      <c r="B94" s="51">
        <f>'20'!L15</f>
        <v>-0.17499999999995453</v>
      </c>
      <c r="C94" s="70">
        <v>20</v>
      </c>
    </row>
    <row r="95" spans="1:3" x14ac:dyDescent="0.35">
      <c r="A95" s="22" t="s">
        <v>29</v>
      </c>
      <c r="B95" s="51">
        <f>'2итог'!L61+'3'!L47+'4'!L70+'5'!L10+'7'!L25+'8'!L16+'9'!L45+'11'!L11+'20'!L9</f>
        <v>-0.18192700000054174</v>
      </c>
      <c r="C95" s="70" t="s">
        <v>468</v>
      </c>
    </row>
    <row r="96" spans="1:3" x14ac:dyDescent="0.35">
      <c r="A96" s="23" t="s">
        <v>521</v>
      </c>
      <c r="B96" s="51">
        <f>'23'!L41</f>
        <v>5.7899999999904139E-2</v>
      </c>
      <c r="C96" s="70">
        <v>23</v>
      </c>
    </row>
    <row r="97" spans="1:5" x14ac:dyDescent="0.35">
      <c r="A97" s="23" t="s">
        <v>665</v>
      </c>
      <c r="B97" s="51">
        <f>'32'!L16</f>
        <v>134.9849999999999</v>
      </c>
      <c r="C97" s="70">
        <v>32</v>
      </c>
    </row>
    <row r="98" spans="1:5" x14ac:dyDescent="0.35">
      <c r="A98" s="23" t="s">
        <v>761</v>
      </c>
      <c r="B98" s="51">
        <f>'36'!L12</f>
        <v>-1.0000000000331966E-3</v>
      </c>
      <c r="C98" s="70">
        <v>36</v>
      </c>
    </row>
    <row r="99" spans="1:5" x14ac:dyDescent="0.35">
      <c r="A99" s="22" t="s">
        <v>22</v>
      </c>
      <c r="B99" s="51">
        <f>'2итог'!L26+'14'!L37+'30'!L13</f>
        <v>61.113100000000173</v>
      </c>
      <c r="C99" s="70" t="s">
        <v>629</v>
      </c>
    </row>
    <row r="100" spans="1:5" x14ac:dyDescent="0.35">
      <c r="A100" s="164" t="s">
        <v>684</v>
      </c>
      <c r="B100" s="127">
        <f>'33'!L8+'36'!L16+'38'!L28+'40'!L13</f>
        <v>3.429399999981797E-2</v>
      </c>
      <c r="C100" s="128" t="s">
        <v>840</v>
      </c>
    </row>
    <row r="101" spans="1:5" x14ac:dyDescent="0.35">
      <c r="A101" s="164" t="s">
        <v>771</v>
      </c>
      <c r="B101" s="127">
        <f>'37'!L6</f>
        <v>-15.708799999999997</v>
      </c>
      <c r="C101" s="128">
        <v>37</v>
      </c>
    </row>
    <row r="102" spans="1:5" x14ac:dyDescent="0.35">
      <c r="A102" s="164" t="s">
        <v>145</v>
      </c>
      <c r="B102" s="127">
        <f>'4'!L100</f>
        <v>7.1284999999999741</v>
      </c>
      <c r="C102" s="128">
        <v>4</v>
      </c>
    </row>
    <row r="103" spans="1:5" ht="15" thickBot="1" x14ac:dyDescent="0.4">
      <c r="A103" s="164" t="s">
        <v>460</v>
      </c>
      <c r="B103" s="127">
        <f>'20'!L6+'21'!L22</f>
        <v>0.45680000000004384</v>
      </c>
      <c r="C103" s="128" t="s">
        <v>487</v>
      </c>
      <c r="D103" s="112"/>
      <c r="E103" s="112"/>
    </row>
    <row r="104" spans="1:5" x14ac:dyDescent="0.35">
      <c r="A104" s="22" t="s">
        <v>832</v>
      </c>
      <c r="B104" s="51">
        <f>'40'!L18+'41'!L10</f>
        <v>0.79299999999994952</v>
      </c>
      <c r="C104" s="70" t="s">
        <v>861</v>
      </c>
      <c r="D104" s="176"/>
      <c r="E104" s="176"/>
    </row>
    <row r="105" spans="1:5" x14ac:dyDescent="0.35">
      <c r="A105" s="165" t="s">
        <v>344</v>
      </c>
      <c r="B105" s="110">
        <f>'12'!L36+'17'!L14+'18'!L7+'25'!L14+'26'!L11+'28'!L8</f>
        <v>9.8051999999938744E-2</v>
      </c>
      <c r="C105" s="111" t="s">
        <v>580</v>
      </c>
    </row>
    <row r="106" spans="1:5" x14ac:dyDescent="0.35">
      <c r="A106" s="22" t="s">
        <v>315</v>
      </c>
      <c r="B106" s="51">
        <f>'10'!L12</f>
        <v>-0.33226666666632809</v>
      </c>
      <c r="C106" s="70">
        <v>10</v>
      </c>
    </row>
    <row r="107" spans="1:5" x14ac:dyDescent="0.35">
      <c r="A107" s="22" t="s">
        <v>373</v>
      </c>
      <c r="B107" s="51">
        <f>'3'!L98+'7'!L12+'14'!L39+'35'!L8</f>
        <v>-3.236686666666742</v>
      </c>
      <c r="C107" s="70" t="s">
        <v>749</v>
      </c>
    </row>
    <row r="108" spans="1:5" x14ac:dyDescent="0.35">
      <c r="A108" s="22" t="s">
        <v>731</v>
      </c>
      <c r="B108" s="51">
        <f>'35'!L14</f>
        <v>-0.38751000000002023</v>
      </c>
      <c r="C108" s="70">
        <v>35</v>
      </c>
    </row>
    <row r="109" spans="1:5" x14ac:dyDescent="0.35">
      <c r="A109" s="22" t="s">
        <v>547</v>
      </c>
      <c r="B109" s="51">
        <f>'26'!L6+'30'!L23+'32'!L20+'35'!L6</f>
        <v>-2.8495100000000093</v>
      </c>
      <c r="C109" s="70" t="s">
        <v>748</v>
      </c>
    </row>
    <row r="110" spans="1:5" x14ac:dyDescent="0.35">
      <c r="A110" s="22" t="s">
        <v>412</v>
      </c>
      <c r="B110" s="51">
        <f>'15'!L16+'25'!L6</f>
        <v>-0.16707999999994172</v>
      </c>
      <c r="C110" s="70" t="s">
        <v>545</v>
      </c>
    </row>
    <row r="111" spans="1:5" x14ac:dyDescent="0.35">
      <c r="A111" s="22" t="s">
        <v>612</v>
      </c>
      <c r="B111" s="51">
        <f>'30'!L30</f>
        <v>-0.12299999999999045</v>
      </c>
      <c r="C111" s="70">
        <v>30</v>
      </c>
    </row>
    <row r="112" spans="1:5" x14ac:dyDescent="0.35">
      <c r="A112" s="22" t="s">
        <v>384</v>
      </c>
      <c r="B112" s="51">
        <f>'14'!L26</f>
        <v>0.30554000000006454</v>
      </c>
      <c r="C112" s="70">
        <v>14</v>
      </c>
    </row>
    <row r="113" spans="1:3" x14ac:dyDescent="0.35">
      <c r="A113" s="22" t="s">
        <v>784</v>
      </c>
      <c r="B113" s="51">
        <f>'38'!L6+'40'!L16</f>
        <v>-0.42564666666675066</v>
      </c>
      <c r="C113" s="70" t="s">
        <v>841</v>
      </c>
    </row>
    <row r="114" spans="1:3" x14ac:dyDescent="0.35">
      <c r="A114" s="22" t="s">
        <v>854</v>
      </c>
      <c r="B114" s="51">
        <f>'41'!L24</f>
        <v>-4.4399999999995998E-2</v>
      </c>
      <c r="C114" s="70">
        <v>41</v>
      </c>
    </row>
    <row r="115" spans="1:3" x14ac:dyDescent="0.35">
      <c r="A115" s="23" t="s">
        <v>514</v>
      </c>
      <c r="B115" s="51">
        <f>'23'!L29</f>
        <v>-0.1440000000000623</v>
      </c>
      <c r="C115" s="70">
        <v>23</v>
      </c>
    </row>
    <row r="116" spans="1:3" x14ac:dyDescent="0.35">
      <c r="A116" s="22" t="s">
        <v>493</v>
      </c>
      <c r="B116" s="51">
        <f>'22'!L14+'29'!L6</f>
        <v>-4.7300000000063847E-2</v>
      </c>
      <c r="C116" s="70" t="s">
        <v>590</v>
      </c>
    </row>
    <row r="117" spans="1:3" x14ac:dyDescent="0.35">
      <c r="A117" s="22" t="s">
        <v>399</v>
      </c>
      <c r="B117" s="51">
        <f>'7'!L18</f>
        <v>-1.4548666666666747</v>
      </c>
      <c r="C117" s="70">
        <v>7</v>
      </c>
    </row>
    <row r="118" spans="1:3" x14ac:dyDescent="0.35">
      <c r="A118" s="22" t="s">
        <v>119</v>
      </c>
      <c r="B118" s="51">
        <f>'3'!L86</f>
        <v>0.19479999999995812</v>
      </c>
      <c r="C118" s="70">
        <v>3</v>
      </c>
    </row>
    <row r="119" spans="1:3" x14ac:dyDescent="0.35">
      <c r="A119" s="22" t="s">
        <v>294</v>
      </c>
      <c r="B119" s="51">
        <f>'9'!L30</f>
        <v>-464.01600000000002</v>
      </c>
      <c r="C119" s="70">
        <v>9</v>
      </c>
    </row>
    <row r="120" spans="1:3" x14ac:dyDescent="0.35">
      <c r="A120" s="23" t="s">
        <v>364</v>
      </c>
      <c r="B120" s="51">
        <f>'13'!L26+'21'!L30+'23'!L47+'24'!L6+'26'!L13</f>
        <v>0.21915000000001328</v>
      </c>
      <c r="C120" s="70" t="s">
        <v>550</v>
      </c>
    </row>
    <row r="121" spans="1:3" ht="29" x14ac:dyDescent="0.35">
      <c r="A121" s="23" t="s">
        <v>382</v>
      </c>
      <c r="B121" s="51">
        <f>'14'!L22+'15'!L24+'19'!L6+'22'!L18+'23'!L20+'24'!L12+'25'!L18+'28'!L17+'30'!L16+'32'!L22+'33'!L6+'34'!L16+'36'!L8+'41'!L18</f>
        <v>0.2788049999997213</v>
      </c>
      <c r="C121" s="70" t="s">
        <v>865</v>
      </c>
    </row>
    <row r="122" spans="1:3" x14ac:dyDescent="0.35">
      <c r="A122" s="23" t="s">
        <v>131</v>
      </c>
      <c r="B122" s="51">
        <f>'3'!L80+'4'!L91+'9'!L32+'12'!L20+'13'!L10+'14'!L43+'23'!L22</f>
        <v>-0.45483333333339715</v>
      </c>
      <c r="C122" s="70" t="s">
        <v>527</v>
      </c>
    </row>
    <row r="123" spans="1:3" x14ac:dyDescent="0.35">
      <c r="A123" s="22" t="s">
        <v>177</v>
      </c>
      <c r="B123" s="51">
        <f>'4'!L27+'5'!L55</f>
        <v>-6.702649999999835</v>
      </c>
      <c r="C123" s="70" t="s">
        <v>212</v>
      </c>
    </row>
    <row r="124" spans="1:3" x14ac:dyDescent="0.35">
      <c r="A124" s="22" t="s">
        <v>260</v>
      </c>
      <c r="B124" s="51">
        <f>'7'!L33+'9'!L42+'22'!L26</f>
        <v>-1.8000000002302841E-3</v>
      </c>
      <c r="C124" s="70" t="s">
        <v>503</v>
      </c>
    </row>
    <row r="125" spans="1:3" x14ac:dyDescent="0.35">
      <c r="A125" s="22" t="s">
        <v>817</v>
      </c>
      <c r="B125" s="51">
        <f>'39'!L6</f>
        <v>0.24300000000005184</v>
      </c>
      <c r="C125" s="70">
        <v>39</v>
      </c>
    </row>
    <row r="126" spans="1:3" x14ac:dyDescent="0.35">
      <c r="A126" s="22" t="s">
        <v>311</v>
      </c>
      <c r="B126" s="51">
        <f>'9'!L26</f>
        <v>30.248000000000047</v>
      </c>
      <c r="C126" s="70">
        <v>9</v>
      </c>
    </row>
    <row r="127" spans="1:3" x14ac:dyDescent="0.35">
      <c r="A127" s="22" t="s">
        <v>26</v>
      </c>
      <c r="B127" s="51">
        <f>'2итог'!L42+'4'!L20+'5'!L24+'14'!L33</f>
        <v>1.8727999999999554</v>
      </c>
      <c r="C127" s="70" t="s">
        <v>400</v>
      </c>
    </row>
    <row r="128" spans="1:3" x14ac:dyDescent="0.35">
      <c r="A128" s="22" t="s">
        <v>616</v>
      </c>
      <c r="B128" s="51">
        <f>'30'!L34</f>
        <v>7.6499999999999773</v>
      </c>
      <c r="C128" s="70">
        <v>30</v>
      </c>
    </row>
    <row r="129" spans="1:3" x14ac:dyDescent="0.35">
      <c r="A129" s="23" t="s">
        <v>517</v>
      </c>
      <c r="B129" s="51">
        <f>'23'!L33</f>
        <v>5.7899999999904139E-2</v>
      </c>
      <c r="C129" s="70">
        <v>23</v>
      </c>
    </row>
    <row r="130" spans="1:3" x14ac:dyDescent="0.35">
      <c r="A130" s="23" t="s">
        <v>780</v>
      </c>
      <c r="B130" s="51">
        <f>'37'!L10</f>
        <v>-0.2720000000000482</v>
      </c>
      <c r="C130" s="70">
        <v>37</v>
      </c>
    </row>
    <row r="131" spans="1:3" ht="29" x14ac:dyDescent="0.35">
      <c r="A131" s="22" t="s">
        <v>501</v>
      </c>
      <c r="B131" s="51">
        <f>'22'!L28+'25'!L12+'28'!L6+'29'!L8+'32'!L28+'33'!L10+'34'!L27+'35'!L34+'38'!L21</f>
        <v>-129.20393700000136</v>
      </c>
      <c r="C131" s="70" t="s">
        <v>812</v>
      </c>
    </row>
    <row r="132" spans="1:3" x14ac:dyDescent="0.35">
      <c r="A132" s="22" t="s">
        <v>479</v>
      </c>
      <c r="B132" s="51">
        <f>'21'!L18+'31'!L12</f>
        <v>66.089624999999955</v>
      </c>
      <c r="C132" s="70" t="s">
        <v>654</v>
      </c>
    </row>
    <row r="133" spans="1:3" x14ac:dyDescent="0.35">
      <c r="A133" s="22" t="s">
        <v>631</v>
      </c>
      <c r="B133" s="51">
        <f>'30'!L36</f>
        <v>0.14750000000003638</v>
      </c>
      <c r="C133" s="70">
        <v>30</v>
      </c>
    </row>
    <row r="134" spans="1:3" x14ac:dyDescent="0.35">
      <c r="A134" s="22" t="s">
        <v>622</v>
      </c>
      <c r="B134" s="51">
        <f>'30'!L44+'42'!L27</f>
        <v>-600.18110000000001</v>
      </c>
      <c r="C134" s="70" t="s">
        <v>891</v>
      </c>
    </row>
    <row r="135" spans="1:3" x14ac:dyDescent="0.35">
      <c r="A135" s="23" t="s">
        <v>458</v>
      </c>
      <c r="B135" s="51">
        <f>'6'!L12+'19'!L13+'23'!L17+'32'!L8+'35'!L40</f>
        <v>-0.73690000000016198</v>
      </c>
      <c r="C135" s="70" t="s">
        <v>751</v>
      </c>
    </row>
    <row r="136" spans="1:3" x14ac:dyDescent="0.35">
      <c r="A136" s="22" t="s">
        <v>268</v>
      </c>
      <c r="B136" s="51">
        <f>'7'!L8</f>
        <v>-5.2999999999883585E-2</v>
      </c>
      <c r="C136" s="70">
        <v>7</v>
      </c>
    </row>
    <row r="137" spans="1:3" x14ac:dyDescent="0.35">
      <c r="A137" s="22" t="s">
        <v>591</v>
      </c>
      <c r="B137" s="51">
        <f>'29'!L14+'30'!L6</f>
        <v>0.3159899999998288</v>
      </c>
      <c r="C137" s="70" t="s">
        <v>628</v>
      </c>
    </row>
    <row r="138" spans="1:3" x14ac:dyDescent="0.35">
      <c r="A138" s="22" t="s">
        <v>132</v>
      </c>
      <c r="B138" s="51">
        <f>'3'!L74</f>
        <v>0.20140000000000668</v>
      </c>
      <c r="C138" s="70">
        <v>3</v>
      </c>
    </row>
    <row r="139" spans="1:3" x14ac:dyDescent="0.35">
      <c r="A139" s="22" t="s">
        <v>429</v>
      </c>
      <c r="B139" s="51">
        <f>'17'!L18+'18'!L31</f>
        <v>2.072428000000059</v>
      </c>
      <c r="C139" s="70" t="s">
        <v>451</v>
      </c>
    </row>
    <row r="140" spans="1:3" x14ac:dyDescent="0.35">
      <c r="A140" s="22" t="s">
        <v>447</v>
      </c>
      <c r="B140" s="51">
        <f>'18'!L25+'21'!L6</f>
        <v>-0.37502500000005057</v>
      </c>
      <c r="C140" s="70" t="s">
        <v>485</v>
      </c>
    </row>
    <row r="141" spans="1:3" x14ac:dyDescent="0.35">
      <c r="A141" s="22" t="s">
        <v>346</v>
      </c>
      <c r="B141" s="51">
        <f>'12'!L41+'14'!L30+'15'!L21+'17'!L8</f>
        <v>1.9577440000000479</v>
      </c>
      <c r="C141" s="70" t="s">
        <v>436</v>
      </c>
    </row>
    <row r="142" spans="1:3" x14ac:dyDescent="0.35">
      <c r="A142" s="22" t="s">
        <v>314</v>
      </c>
      <c r="B142" s="51">
        <f>'10'!L6+'18'!L21</f>
        <v>-0.46703333333331898</v>
      </c>
      <c r="C142" s="70" t="s">
        <v>452</v>
      </c>
    </row>
    <row r="143" spans="1:3" x14ac:dyDescent="0.35">
      <c r="A143" s="22" t="s">
        <v>869</v>
      </c>
      <c r="B143" s="51">
        <f>'42'!L6</f>
        <v>-4725.9634999999998</v>
      </c>
      <c r="C143" s="70">
        <v>42</v>
      </c>
    </row>
    <row r="144" spans="1:3" x14ac:dyDescent="0.35">
      <c r="A144" s="22" t="s">
        <v>735</v>
      </c>
      <c r="B144" s="51">
        <f>'35'!L26</f>
        <v>-48.345210000000066</v>
      </c>
      <c r="C144" s="70">
        <v>35</v>
      </c>
    </row>
    <row r="145" spans="1:3" x14ac:dyDescent="0.35">
      <c r="A145" s="22" t="s">
        <v>560</v>
      </c>
      <c r="B145" s="51">
        <f>'27'!L20</f>
        <v>0.47519999999985885</v>
      </c>
      <c r="C145" s="70">
        <v>27</v>
      </c>
    </row>
    <row r="146" spans="1:3" x14ac:dyDescent="0.35">
      <c r="A146" s="22" t="s">
        <v>849</v>
      </c>
      <c r="B146" s="51">
        <f>'41'!L14</f>
        <v>-0.14599999999995816</v>
      </c>
      <c r="C146" s="70">
        <v>41</v>
      </c>
    </row>
    <row r="147" spans="1:3" x14ac:dyDescent="0.35">
      <c r="A147" s="22" t="s">
        <v>158</v>
      </c>
      <c r="B147" s="51">
        <f>'4'!L67</f>
        <v>10.197400000000016</v>
      </c>
      <c r="C147" s="70">
        <v>4</v>
      </c>
    </row>
    <row r="148" spans="1:3" x14ac:dyDescent="0.35">
      <c r="A148" s="22" t="s">
        <v>884</v>
      </c>
      <c r="B148" s="51">
        <f>'42'!L29</f>
        <v>-2110.4715999999999</v>
      </c>
      <c r="C148" s="70">
        <v>42</v>
      </c>
    </row>
    <row r="149" spans="1:3" x14ac:dyDescent="0.35">
      <c r="A149" s="22" t="s">
        <v>398</v>
      </c>
      <c r="B149" s="51">
        <f>'14'!L6+'40'!L26+'41'!L6</f>
        <v>1.3850766666666345</v>
      </c>
      <c r="C149" s="70" t="s">
        <v>860</v>
      </c>
    </row>
    <row r="150" spans="1:3" x14ac:dyDescent="0.35">
      <c r="A150" s="22" t="s">
        <v>734</v>
      </c>
      <c r="B150" s="51">
        <f>'35'!L24</f>
        <v>-0.18632000000002336</v>
      </c>
      <c r="C150" s="70">
        <v>35</v>
      </c>
    </row>
    <row r="151" spans="1:3" x14ac:dyDescent="0.35">
      <c r="A151" s="22" t="s">
        <v>443</v>
      </c>
      <c r="B151" s="51">
        <f>'18'!L29</f>
        <v>0.23699999999996635</v>
      </c>
      <c r="C151" s="70">
        <v>18</v>
      </c>
    </row>
    <row r="152" spans="1:3" x14ac:dyDescent="0.35">
      <c r="A152" s="22" t="s">
        <v>37</v>
      </c>
      <c r="B152" s="51">
        <f>'2итог'!L74</f>
        <v>3.6608099999999695</v>
      </c>
      <c r="C152" s="70">
        <v>2</v>
      </c>
    </row>
    <row r="153" spans="1:3" x14ac:dyDescent="0.35">
      <c r="A153" s="22" t="s">
        <v>886</v>
      </c>
      <c r="B153" s="51">
        <f>'42'!L31</f>
        <v>-1514.95272</v>
      </c>
      <c r="C153" s="70">
        <v>42</v>
      </c>
    </row>
    <row r="154" spans="1:3" x14ac:dyDescent="0.35">
      <c r="A154" s="22" t="s">
        <v>667</v>
      </c>
      <c r="B154" s="51">
        <f>'32'!L18</f>
        <v>73.960000000000036</v>
      </c>
      <c r="C154" s="70">
        <v>32</v>
      </c>
    </row>
    <row r="155" spans="1:3" x14ac:dyDescent="0.35">
      <c r="A155" s="22" t="s">
        <v>792</v>
      </c>
      <c r="B155" s="51">
        <f>'38'!L16+'42'!L21</f>
        <v>-1275.7499166666666</v>
      </c>
      <c r="C155" s="70" t="s">
        <v>890</v>
      </c>
    </row>
    <row r="156" spans="1:3" x14ac:dyDescent="0.35">
      <c r="A156" s="22" t="s">
        <v>480</v>
      </c>
      <c r="B156" s="51">
        <f>'21'!L20</f>
        <v>-0.15755000000001473</v>
      </c>
      <c r="C156" s="70">
        <v>21</v>
      </c>
    </row>
    <row r="157" spans="1:3" x14ac:dyDescent="0.35">
      <c r="A157" s="22" t="s">
        <v>837</v>
      </c>
      <c r="B157" s="51">
        <f>'40'!L24+'41'!L8</f>
        <v>2.1206666666666365</v>
      </c>
      <c r="C157" s="70" t="s">
        <v>861</v>
      </c>
    </row>
    <row r="158" spans="1:3" x14ac:dyDescent="0.35">
      <c r="A158" s="22" t="s">
        <v>588</v>
      </c>
      <c r="B158" s="51">
        <f>'29'!L12</f>
        <v>-0.14359999999999218</v>
      </c>
      <c r="C158" s="70">
        <v>29</v>
      </c>
    </row>
    <row r="159" spans="1:3" x14ac:dyDescent="0.35">
      <c r="A159" s="22" t="s">
        <v>251</v>
      </c>
      <c r="B159" s="51">
        <f>'7'!L22</f>
        <v>0.30279999999993379</v>
      </c>
      <c r="C159" s="70">
        <v>7</v>
      </c>
    </row>
    <row r="160" spans="1:3" x14ac:dyDescent="0.35">
      <c r="A160" s="22" t="s">
        <v>175</v>
      </c>
      <c r="B160" s="51">
        <f>'4'!L31+'5'!L22+'6'!L10+'14'!L35+'22'!L24+'41'!L16</f>
        <v>-511.07674266666669</v>
      </c>
      <c r="C160" s="70" t="s">
        <v>862</v>
      </c>
    </row>
    <row r="161" spans="1:3" x14ac:dyDescent="0.35">
      <c r="A161" s="22" t="s">
        <v>455</v>
      </c>
      <c r="B161" s="51">
        <f>'19'!L9</f>
        <v>0.20499999999992724</v>
      </c>
      <c r="C161" s="70">
        <v>19</v>
      </c>
    </row>
    <row r="162" spans="1:3" x14ac:dyDescent="0.35">
      <c r="A162" s="22" t="s">
        <v>645</v>
      </c>
      <c r="B162" s="51">
        <f>'31'!L25</f>
        <v>-0.40159999999991669</v>
      </c>
      <c r="C162" s="70">
        <v>31</v>
      </c>
    </row>
    <row r="163" spans="1:3" x14ac:dyDescent="0.35">
      <c r="A163" s="22" t="s">
        <v>711</v>
      </c>
      <c r="B163" s="51">
        <f>'34'!L8+'38'!L12+'41'!L21</f>
        <v>-18.240473333333284</v>
      </c>
      <c r="C163" s="70" t="s">
        <v>863</v>
      </c>
    </row>
    <row r="164" spans="1:3" x14ac:dyDescent="0.35">
      <c r="A164" s="22" t="s">
        <v>786</v>
      </c>
      <c r="B164" s="51">
        <f>'38'!L8</f>
        <v>-6.0313333333340324E-2</v>
      </c>
      <c r="C164" s="70">
        <v>38</v>
      </c>
    </row>
    <row r="165" spans="1:3" x14ac:dyDescent="0.35">
      <c r="A165" s="22" t="s">
        <v>27</v>
      </c>
      <c r="B165" s="51">
        <f>'2итог'!L51+'3'!L18+'3'!L15+'4'!L65</f>
        <v>14.655219999999872</v>
      </c>
      <c r="C165" s="70" t="s">
        <v>184</v>
      </c>
    </row>
    <row r="166" spans="1:3" x14ac:dyDescent="0.35">
      <c r="A166" s="22" t="s">
        <v>732</v>
      </c>
      <c r="B166" s="51">
        <f>'35'!L18</f>
        <v>0.22497999999995955</v>
      </c>
      <c r="C166" s="70">
        <v>35</v>
      </c>
    </row>
    <row r="167" spans="1:3" x14ac:dyDescent="0.35">
      <c r="A167" s="22" t="s">
        <v>36</v>
      </c>
      <c r="B167" s="51">
        <f>'2итог'!L72+'3'!L78</f>
        <v>6.7244199999999523</v>
      </c>
      <c r="C167" s="70" t="s">
        <v>185</v>
      </c>
    </row>
    <row r="168" spans="1:3" x14ac:dyDescent="0.35">
      <c r="A168" s="22" t="s">
        <v>104</v>
      </c>
      <c r="B168" s="51">
        <f>'3'!L41+'4'!L77+'5'!L14+'8'!L19+'9'!L8+'15'!L18+'22'!L20</f>
        <v>0.72930000000025075</v>
      </c>
      <c r="C168" s="70" t="s">
        <v>502</v>
      </c>
    </row>
    <row r="169" spans="1:3" x14ac:dyDescent="0.35">
      <c r="A169" s="22" t="s">
        <v>146</v>
      </c>
      <c r="B169" s="51">
        <f>'4'!L97</f>
        <v>0.31649999999990541</v>
      </c>
      <c r="C169" s="70">
        <v>4</v>
      </c>
    </row>
    <row r="170" spans="1:3" x14ac:dyDescent="0.35">
      <c r="A170" s="22" t="s">
        <v>385</v>
      </c>
      <c r="B170" s="51">
        <f>'14'!L12</f>
        <v>0.47583400000030451</v>
      </c>
      <c r="C170" s="70">
        <v>14</v>
      </c>
    </row>
    <row r="171" spans="1:3" x14ac:dyDescent="0.35">
      <c r="A171" s="22" t="s">
        <v>23</v>
      </c>
      <c r="B171" s="51">
        <f>'2итог'!L30+'3'!L94+'4'!L10+'21'!L28+'39'!L10</f>
        <v>-3.048000000006823E-2</v>
      </c>
      <c r="C171" s="70" t="s">
        <v>822</v>
      </c>
    </row>
    <row r="172" spans="1:3" x14ac:dyDescent="0.35">
      <c r="A172" s="22" t="s">
        <v>759</v>
      </c>
      <c r="B172" s="51">
        <f>'36'!L10</f>
        <v>1106.568</v>
      </c>
      <c r="C172" s="70">
        <v>36</v>
      </c>
    </row>
    <row r="173" spans="1:3" x14ac:dyDescent="0.35">
      <c r="A173" s="22" t="s">
        <v>877</v>
      </c>
      <c r="B173" s="51">
        <f>'42'!L23</f>
        <v>-1363.6690000000001</v>
      </c>
      <c r="C173" s="70">
        <v>42</v>
      </c>
    </row>
    <row r="174" spans="1:3" x14ac:dyDescent="0.35">
      <c r="A174" s="22" t="s">
        <v>195</v>
      </c>
      <c r="B174" s="51">
        <f>'5'!L16+'6'!L16+'14'!L41+'40'!L10</f>
        <v>84.023439999999937</v>
      </c>
      <c r="C174" s="70" t="s">
        <v>843</v>
      </c>
    </row>
    <row r="175" spans="1:3" x14ac:dyDescent="0.35">
      <c r="A175" s="22" t="s">
        <v>664</v>
      </c>
      <c r="B175" s="51">
        <f>'32'!L14</f>
        <v>2.6883333333333326</v>
      </c>
      <c r="C175" s="70">
        <v>32</v>
      </c>
    </row>
    <row r="176" spans="1:3" x14ac:dyDescent="0.35">
      <c r="A176" s="22" t="s">
        <v>697</v>
      </c>
      <c r="B176" s="51">
        <f>'33'!L26</f>
        <v>-12.987500000000182</v>
      </c>
      <c r="C176" s="70">
        <v>33</v>
      </c>
    </row>
    <row r="177" spans="1:3" x14ac:dyDescent="0.35">
      <c r="A177" s="22" t="s">
        <v>736</v>
      </c>
      <c r="B177" s="51">
        <f>'35'!L28+'36'!L6</f>
        <v>27.733160000000225</v>
      </c>
      <c r="C177" s="70" t="s">
        <v>769</v>
      </c>
    </row>
    <row r="178" spans="1:3" x14ac:dyDescent="0.35">
      <c r="A178" s="22" t="s">
        <v>296</v>
      </c>
      <c r="B178" s="51">
        <f>'9'!L6</f>
        <v>0.37600000000000477</v>
      </c>
      <c r="C178" s="70">
        <v>9</v>
      </c>
    </row>
    <row r="179" spans="1:3" x14ac:dyDescent="0.35">
      <c r="A179" s="22" t="s">
        <v>180</v>
      </c>
      <c r="B179" s="51">
        <f>'4'!L18</f>
        <v>4.1119999999999948</v>
      </c>
      <c r="C179" s="70">
        <v>4</v>
      </c>
    </row>
    <row r="180" spans="1:3" x14ac:dyDescent="0.35">
      <c r="A180" s="22" t="s">
        <v>554</v>
      </c>
      <c r="B180" s="51">
        <f>'27'!L11</f>
        <v>0.17039999999997235</v>
      </c>
      <c r="C180" s="70">
        <v>27</v>
      </c>
    </row>
    <row r="181" spans="1:3" x14ac:dyDescent="0.35">
      <c r="A181" s="22" t="s">
        <v>482</v>
      </c>
      <c r="B181" s="51">
        <f>'21'!L26+'38'!L18+'42'!L15</f>
        <v>-2499.2314646666669</v>
      </c>
      <c r="C181" s="70" t="s">
        <v>889</v>
      </c>
    </row>
    <row r="182" spans="1:3" x14ac:dyDescent="0.35">
      <c r="A182" s="22" t="s">
        <v>663</v>
      </c>
      <c r="B182" s="51">
        <f>'32'!L12</f>
        <v>2.6883333333333326</v>
      </c>
      <c r="C182" s="70">
        <v>32</v>
      </c>
    </row>
    <row r="183" spans="1:3" x14ac:dyDescent="0.35">
      <c r="A183" s="22" t="s">
        <v>117</v>
      </c>
      <c r="B183" s="51">
        <f>'3'!L84</f>
        <v>0.38571999999993523</v>
      </c>
      <c r="C183" s="70">
        <v>3</v>
      </c>
    </row>
    <row r="184" spans="1:3" x14ac:dyDescent="0.35">
      <c r="A184" s="23" t="s">
        <v>526</v>
      </c>
      <c r="B184" s="51">
        <f>'23'!L51</f>
        <v>0.36810000000002674</v>
      </c>
      <c r="C184" s="70">
        <v>23</v>
      </c>
    </row>
  </sheetData>
  <sortState ref="A2:E123">
    <sortCondition ref="A2:A123"/>
  </sortState>
  <hyperlinks>
    <hyperlink ref="A155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3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3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3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3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3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3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3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1" t="s">
        <v>488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35">
      <c r="A33" s="4" t="s">
        <v>489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5" t="s">
        <v>488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490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491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35">
      <c r="A11" s="39" t="s">
        <v>492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35">
      <c r="A13" s="39" t="s">
        <v>492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3" t="s">
        <v>493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35">
      <c r="A15" s="39" t="s">
        <v>492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3" t="s">
        <v>494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35">
      <c r="A17" s="39" t="s">
        <v>495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35">
      <c r="A19" s="131" t="s">
        <v>496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35">
      <c r="A21" s="131" t="s">
        <v>497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35">
      <c r="A23" s="39" t="s">
        <v>498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504</v>
      </c>
    </row>
    <row r="25" spans="1:13" x14ac:dyDescent="0.35">
      <c r="A25" s="131" t="s">
        <v>499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35">
      <c r="A27" s="39" t="s">
        <v>500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3" t="s">
        <v>501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35">
      <c r="A7" s="4" t="s">
        <v>505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506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" x14ac:dyDescent="0.7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507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35">
      <c r="A13" s="4" t="s">
        <v>508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" x14ac:dyDescent="0.7">
      <c r="A14" s="153" t="s">
        <v>509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510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35">
      <c r="A16" s="4" t="s">
        <v>507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35">
      <c r="A18" s="4" t="s">
        <v>511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9" t="s">
        <v>522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35">
      <c r="A21" s="4" t="s">
        <v>511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35">
      <c r="A23" s="4" t="s">
        <v>512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9" t="s">
        <v>522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35">
      <c r="A28" s="4" t="s">
        <v>513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3" t="s">
        <v>514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35">
      <c r="A30" s="4" t="s">
        <v>515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1" t="s">
        <v>516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9" t="s">
        <v>522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1" t="s">
        <v>517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9" t="s">
        <v>522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1" t="s">
        <v>518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9" t="s">
        <v>522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1" t="s">
        <v>519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9" t="s">
        <v>522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1" t="s">
        <v>520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9" t="s">
        <v>522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1" t="s">
        <v>521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9" t="s">
        <v>522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1" t="s">
        <v>523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9" t="s">
        <v>522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60" t="s">
        <v>524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60" t="s">
        <v>524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1" t="s">
        <v>525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60" t="s">
        <v>524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1" t="s">
        <v>526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60" t="s">
        <v>524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530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35">
      <c r="A7" s="17" t="s">
        <v>531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532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3" t="s">
        <v>501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533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534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3" t="s">
        <v>535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536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537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3" t="s">
        <v>538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533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3" t="s">
        <v>539</v>
      </c>
      <c r="B10" s="169" t="s">
        <v>542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3" t="s">
        <v>501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533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8" t="s">
        <v>540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8" t="s">
        <v>541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8" t="s">
        <v>544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8" t="s">
        <v>543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547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35">
      <c r="A7" s="4" t="s">
        <v>548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548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549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4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551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35">
      <c r="A7" s="4" t="s">
        <v>552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570</v>
      </c>
    </row>
    <row r="9" spans="1:13" x14ac:dyDescent="0.35">
      <c r="A9" s="4" t="s">
        <v>553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567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3" t="s">
        <v>554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3" t="s">
        <v>568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555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556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557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567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558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559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3" t="s">
        <v>560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569</v>
      </c>
    </row>
    <row r="21" spans="1:13" x14ac:dyDescent="0.35">
      <c r="A21" s="4" t="s">
        <v>561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3" t="s">
        <v>562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563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3" t="s">
        <v>564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565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566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4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501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35">
      <c r="A7" s="5" t="s">
        <v>533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592</v>
      </c>
    </row>
    <row r="9" spans="1:13" x14ac:dyDescent="0.35">
      <c r="A9" s="5" t="s">
        <v>571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583</v>
      </c>
    </row>
    <row r="11" spans="1:13" x14ac:dyDescent="0.35">
      <c r="A11" s="4" t="s">
        <v>572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573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584</v>
      </c>
    </row>
    <row r="14" spans="1:13" x14ac:dyDescent="0.35">
      <c r="A14" s="4" t="s">
        <v>574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575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576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582</v>
      </c>
    </row>
    <row r="18" spans="1:13" x14ac:dyDescent="0.35">
      <c r="A18" s="17" t="s">
        <v>577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579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578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4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493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35">
      <c r="A7" s="4" t="s">
        <v>585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3" t="s">
        <v>501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35">
      <c r="A9" s="5" t="s">
        <v>533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3" t="s">
        <v>586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35">
      <c r="A11" s="4" t="s">
        <v>587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3" t="s">
        <v>588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35">
      <c r="A13" s="4" t="s">
        <v>589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3" t="s">
        <v>591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3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8" t="s">
        <v>651</v>
      </c>
    </row>
    <row r="3" spans="1:13" ht="21" x14ac:dyDescent="0.5">
      <c r="A3" s="55" t="s">
        <v>240</v>
      </c>
      <c r="B3" s="4"/>
      <c r="C3" s="189">
        <v>5.2999999999999999E-2</v>
      </c>
      <c r="D3" s="30"/>
      <c r="E3" s="188" t="s">
        <v>652</v>
      </c>
    </row>
    <row r="4" spans="1:13" ht="21.5" thickBot="1" x14ac:dyDescent="0.55000000000000004">
      <c r="F4" s="188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591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658</v>
      </c>
    </row>
    <row r="7" spans="1:13" x14ac:dyDescent="0.35">
      <c r="A7" s="131" t="s">
        <v>593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1" t="s">
        <v>594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1" t="s">
        <v>595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1" t="s">
        <v>596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1" t="s">
        <v>597</v>
      </c>
      <c r="B11" s="190" t="s">
        <v>655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1" t="s">
        <v>598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599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600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601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1" t="s">
        <v>602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603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604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3" t="s">
        <v>607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2" t="s">
        <v>608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2" t="s">
        <v>609</v>
      </c>
      <c r="B26" s="190" t="s">
        <v>655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" x14ac:dyDescent="0.7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1" t="s">
        <v>610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1" t="s">
        <v>611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3" t="s">
        <v>612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2" t="s">
        <v>613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3" t="s">
        <v>614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2" t="s">
        <v>615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3" t="s">
        <v>616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3" t="s">
        <v>617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1" t="s">
        <v>618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3" t="s">
        <v>619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3" t="s">
        <v>620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621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3" t="s">
        <v>622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656</v>
      </c>
    </row>
    <row r="45" spans="1:13" ht="15" thickBot="1" x14ac:dyDescent="0.4">
      <c r="A45" s="39" t="s">
        <v>623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" x14ac:dyDescent="0.6">
      <c r="A50" s="180" t="s">
        <v>605</v>
      </c>
    </row>
    <row r="51" spans="1:6" ht="31" x14ac:dyDescent="0.7">
      <c r="A51" s="153" t="s">
        <v>591</v>
      </c>
    </row>
    <row r="52" spans="1:6" x14ac:dyDescent="0.35">
      <c r="A52" s="36" t="s">
        <v>606</v>
      </c>
    </row>
    <row r="53" spans="1:6" ht="31" x14ac:dyDescent="0.7">
      <c r="A53" s="153" t="s">
        <v>288</v>
      </c>
    </row>
    <row r="54" spans="1:6" x14ac:dyDescent="0.35">
      <c r="A54" t="s">
        <v>540</v>
      </c>
    </row>
    <row r="55" spans="1:6" ht="31" x14ac:dyDescent="0.7">
      <c r="A55" s="153" t="s">
        <v>619</v>
      </c>
    </row>
    <row r="56" spans="1:6" x14ac:dyDescent="0.35">
      <c r="A56" s="36" t="s">
        <v>624</v>
      </c>
      <c r="F56" s="134" t="s">
        <v>627</v>
      </c>
    </row>
    <row r="57" spans="1:6" ht="31" x14ac:dyDescent="0.7">
      <c r="A57" s="153" t="s">
        <v>622</v>
      </c>
      <c r="F57" s="134"/>
    </row>
    <row r="58" spans="1:6" x14ac:dyDescent="0.35">
      <c r="A58" s="36" t="s">
        <v>625</v>
      </c>
      <c r="F58" s="134" t="s">
        <v>626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614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635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636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636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636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637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636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636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636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1" t="s">
        <v>638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1" t="s">
        <v>639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1" t="s">
        <v>640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3" t="s">
        <v>641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868</v>
      </c>
    </row>
    <row r="22" spans="1:13" x14ac:dyDescent="0.35">
      <c r="A22" s="39" t="s">
        <v>642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643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644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3" t="s">
        <v>645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657</v>
      </c>
    </row>
    <row r="26" spans="1:13" x14ac:dyDescent="0.35">
      <c r="A26" s="39" t="s">
        <v>646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647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3" t="s">
        <v>648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649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650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80" t="s">
        <v>633</v>
      </c>
    </row>
    <row r="36" spans="1:12" ht="31" x14ac:dyDescent="0.7">
      <c r="A36" s="153" t="s">
        <v>614</v>
      </c>
    </row>
    <row r="37" spans="1:12" x14ac:dyDescent="0.35">
      <c r="A37" s="36" t="s">
        <v>634</v>
      </c>
    </row>
    <row r="38" spans="1:12" ht="31" x14ac:dyDescent="0.7">
      <c r="A38" s="153" t="s">
        <v>479</v>
      </c>
    </row>
    <row r="39" spans="1:12" x14ac:dyDescent="0.35">
      <c r="A39" s="36" t="s">
        <v>634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659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660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3" t="s">
        <v>661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662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3" t="s">
        <v>663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662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3" t="s">
        <v>664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662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3" t="s">
        <v>665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666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3" t="s">
        <v>667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668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3" t="s">
        <v>607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669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670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3" t="s">
        <v>671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662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3" t="s">
        <v>501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672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673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1" t="s">
        <v>674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675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706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676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677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678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675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3" t="s">
        <v>679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707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680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681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4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3" t="s">
        <v>684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685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3" t="s">
        <v>501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672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3" t="s">
        <v>686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687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704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3" t="s">
        <v>488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688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689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705</v>
      </c>
    </row>
    <row r="19" spans="1:13" x14ac:dyDescent="0.35">
      <c r="A19" s="17" t="s">
        <v>690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691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3" t="s">
        <v>692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693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694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695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696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3" t="s">
        <v>697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698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699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700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3" t="s">
        <v>701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5" t="s">
        <v>702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727</v>
      </c>
    </row>
    <row r="3" spans="1:12" ht="21" x14ac:dyDescent="0.5">
      <c r="A3" s="55" t="s">
        <v>240</v>
      </c>
      <c r="B3" s="4"/>
      <c r="C3" s="174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709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710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3" t="s">
        <v>711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712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3" t="s">
        <v>713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3" t="s">
        <v>640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3" t="s">
        <v>686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714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3" t="s">
        <v>715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724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716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717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718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719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3" t="s">
        <v>679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720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721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3" t="s">
        <v>722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726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723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672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547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729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729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3" t="s">
        <v>730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729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729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3" t="s">
        <v>731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729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729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3" t="s">
        <v>732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729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3" t="s">
        <v>733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729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3" t="s">
        <v>734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3" t="s">
        <v>735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3" t="s">
        <v>736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9" t="s">
        <v>737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738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510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3" t="s">
        <v>754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672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3" t="s">
        <v>501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1" t="s">
        <v>739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3" t="s">
        <v>740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3" t="s">
        <v>741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756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3" t="s">
        <v>752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200" t="s">
        <v>753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8" t="s">
        <v>737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742</v>
      </c>
    </row>
    <row r="48" spans="1:13" ht="31" x14ac:dyDescent="0.7">
      <c r="A48" s="153" t="s">
        <v>735</v>
      </c>
      <c r="B48" s="36" t="s">
        <v>746</v>
      </c>
    </row>
    <row r="49" spans="1:2" x14ac:dyDescent="0.35">
      <c r="A49" t="s">
        <v>743</v>
      </c>
    </row>
    <row r="50" spans="1:2" ht="31" x14ac:dyDescent="0.7">
      <c r="A50" s="153" t="s">
        <v>734</v>
      </c>
    </row>
    <row r="51" spans="1:2" x14ac:dyDescent="0.35">
      <c r="A51" t="s">
        <v>747</v>
      </c>
      <c r="B51" s="36" t="s">
        <v>744</v>
      </c>
    </row>
    <row r="52" spans="1:2" x14ac:dyDescent="0.35">
      <c r="A52" t="s">
        <v>747</v>
      </c>
      <c r="B52" s="36" t="s">
        <v>745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3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728</v>
      </c>
    </row>
    <row r="3" spans="1:13" ht="21" x14ac:dyDescent="0.5">
      <c r="A3" s="55" t="s">
        <v>240</v>
      </c>
      <c r="B3" s="4"/>
      <c r="C3" s="174">
        <v>5.8000000000000003E-2</v>
      </c>
      <c r="D3" s="30" t="s">
        <v>708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736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757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1" t="s">
        <v>758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3" t="s">
        <v>759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760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3" t="s">
        <v>761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762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3" t="s">
        <v>763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782</v>
      </c>
    </row>
    <row r="15" spans="1:13" x14ac:dyDescent="0.35">
      <c r="A15" s="39" t="s">
        <v>764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3" t="s">
        <v>684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765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783</v>
      </c>
    </row>
    <row r="19" spans="1:13" x14ac:dyDescent="0.35">
      <c r="A19" s="39" t="s">
        <v>766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766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3" t="s">
        <v>767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768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3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728</v>
      </c>
    </row>
    <row r="3" spans="1:12" ht="21" x14ac:dyDescent="0.5">
      <c r="A3" s="55" t="s">
        <v>240</v>
      </c>
      <c r="B3" s="4"/>
      <c r="C3" s="174">
        <v>5.6000000000000001E-2</v>
      </c>
      <c r="D3" s="30" t="s">
        <v>708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8" t="s">
        <v>771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3" t="s">
        <v>715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778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3" t="s">
        <v>772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773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3" t="s">
        <v>774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775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3" t="s">
        <v>754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776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777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zoomScale="70" zoomScaleNormal="70" workbookViewId="0">
      <selection activeCell="A28" sqref="A28:XFD39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3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4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784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785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3" t="s">
        <v>786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785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3" t="s">
        <v>787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788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3" t="s">
        <v>789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790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816</v>
      </c>
    </row>
    <row r="14" spans="1:13" ht="31" x14ac:dyDescent="0.7">
      <c r="A14" s="153" t="s">
        <v>686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791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824</v>
      </c>
    </row>
    <row r="16" spans="1:13" ht="31" x14ac:dyDescent="0.7">
      <c r="A16" s="153" t="s">
        <v>792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793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785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794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3" t="s">
        <v>501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672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795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796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35">
      <c r="A26" s="41" t="s">
        <v>797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798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8" t="s">
        <v>684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799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800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801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3" t="s">
        <v>774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802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785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5" t="s">
        <v>803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3" t="s">
        <v>767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804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805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806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3" t="s">
        <v>692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807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808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809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810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728</v>
      </c>
    </row>
    <row r="3" spans="1:12" ht="21" x14ac:dyDescent="0.5">
      <c r="A3" s="55" t="s">
        <v>240</v>
      </c>
      <c r="B3" s="4"/>
      <c r="C3" s="174">
        <v>6.0499999999999998E-2</v>
      </c>
      <c r="D3" s="30" t="s">
        <v>708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817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818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3" t="s">
        <v>819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820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821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3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9" t="s">
        <v>825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9" t="s">
        <v>826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9" t="s">
        <v>827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828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829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3" t="s">
        <v>684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830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831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3" t="s">
        <v>784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785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3" t="s">
        <v>832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833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3" t="s">
        <v>834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835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3" t="s">
        <v>836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844</v>
      </c>
    </row>
    <row r="23" spans="1:13" x14ac:dyDescent="0.35">
      <c r="A23" s="4" t="s">
        <v>828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3" t="s">
        <v>837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838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845</v>
      </c>
    </row>
    <row r="27" spans="1:13" ht="15" thickBot="1" x14ac:dyDescent="0.4">
      <c r="A27" s="17" t="s">
        <v>839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4">
        <v>6.0999999999999999E-2</v>
      </c>
      <c r="D3" s="30"/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320.33133333333336</v>
      </c>
      <c r="K6" s="10">
        <v>322</v>
      </c>
      <c r="L6" s="226">
        <f t="shared" ref="L6" si="0">K6-J6</f>
        <v>1.6686666666666383</v>
      </c>
    </row>
    <row r="7" spans="1:12" x14ac:dyDescent="0.35">
      <c r="A7" s="137" t="s">
        <v>846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8"/>
    </row>
    <row r="8" spans="1:12" ht="31" x14ac:dyDescent="0.7">
      <c r="A8" s="225" t="s">
        <v>837</v>
      </c>
      <c r="B8" s="152"/>
      <c r="C8" s="152"/>
      <c r="D8" s="2"/>
      <c r="E8" s="92"/>
      <c r="F8" s="181"/>
      <c r="G8" s="125"/>
      <c r="H8" s="32"/>
      <c r="I8" s="2"/>
      <c r="J8" s="52">
        <f>J9</f>
        <v>320.33133333333336</v>
      </c>
      <c r="K8" s="10">
        <v>363</v>
      </c>
      <c r="L8" s="226">
        <f t="shared" ref="L8" si="2">K8-J8</f>
        <v>42.668666666666638</v>
      </c>
    </row>
    <row r="9" spans="1:12" x14ac:dyDescent="0.35">
      <c r="A9" s="137" t="s">
        <v>846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8"/>
    </row>
    <row r="10" spans="1:12" ht="31" x14ac:dyDescent="0.7">
      <c r="A10" s="225" t="s">
        <v>832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442.738</v>
      </c>
      <c r="K10" s="10">
        <v>520</v>
      </c>
      <c r="L10" s="226">
        <f t="shared" ref="L10" si="5">K10-J10</f>
        <v>77.262</v>
      </c>
    </row>
    <row r="11" spans="1:12" x14ac:dyDescent="0.35">
      <c r="A11" s="98" t="s">
        <v>847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8"/>
    </row>
    <row r="12" spans="1:12" ht="31" x14ac:dyDescent="0.7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806.77379999999994</v>
      </c>
      <c r="K12" s="10">
        <f>791+13</f>
        <v>804</v>
      </c>
      <c r="L12" s="226">
        <f t="shared" ref="L12" si="8">K12-J12</f>
        <v>-2.7737999999999374</v>
      </c>
    </row>
    <row r="13" spans="1:12" x14ac:dyDescent="0.35">
      <c r="A13" s="137" t="s">
        <v>848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8"/>
    </row>
    <row r="14" spans="1:12" ht="31" x14ac:dyDescent="0.7">
      <c r="A14" s="225" t="s">
        <v>849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1097.146</v>
      </c>
      <c r="K14" s="10">
        <v>1097</v>
      </c>
      <c r="L14" s="226">
        <f t="shared" ref="L14" si="11">K14-J14</f>
        <v>-0.14599999999995816</v>
      </c>
    </row>
    <row r="15" spans="1:12" x14ac:dyDescent="0.35">
      <c r="A15" s="98" t="s">
        <v>850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8"/>
    </row>
    <row r="16" spans="1:12" ht="31" x14ac:dyDescent="0.7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511.52566666666672</v>
      </c>
      <c r="K16" s="10"/>
      <c r="L16" s="226">
        <f t="shared" ref="L16" si="14">K16-J16</f>
        <v>-511.52566666666672</v>
      </c>
    </row>
    <row r="17" spans="1:12" x14ac:dyDescent="0.35">
      <c r="A17" s="98" t="s">
        <v>859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8"/>
    </row>
    <row r="18" spans="1:12" ht="31" x14ac:dyDescent="0.7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1915.4854</v>
      </c>
      <c r="K18" s="10">
        <f>1798+157</f>
        <v>1955</v>
      </c>
      <c r="L18" s="226">
        <f t="shared" ref="L18" si="17">K18-J18</f>
        <v>39.514599999999973</v>
      </c>
    </row>
    <row r="19" spans="1:12" x14ac:dyDescent="0.35">
      <c r="A19" s="137" t="s">
        <v>851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8"/>
    </row>
    <row r="20" spans="1:12" x14ac:dyDescent="0.35">
      <c r="A20" s="137" t="s">
        <v>852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8"/>
    </row>
    <row r="21" spans="1:12" ht="31" x14ac:dyDescent="0.7">
      <c r="A21" s="225" t="s">
        <v>711</v>
      </c>
      <c r="B21" s="152"/>
      <c r="C21" s="152"/>
      <c r="D21" s="2"/>
      <c r="E21" s="92"/>
      <c r="F21" s="181"/>
      <c r="G21" s="125"/>
      <c r="H21" s="32"/>
      <c r="I21" s="2"/>
      <c r="J21" s="52">
        <f>SUM(J22:J23)</f>
        <v>1368.1283333333333</v>
      </c>
      <c r="K21" s="10">
        <v>983</v>
      </c>
      <c r="L21" s="226">
        <f t="shared" ref="L21" si="20">K21-J21</f>
        <v>-385.12833333333333</v>
      </c>
    </row>
    <row r="22" spans="1:12" x14ac:dyDescent="0.35">
      <c r="A22" s="137" t="s">
        <v>846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8"/>
    </row>
    <row r="23" spans="1:12" x14ac:dyDescent="0.35">
      <c r="A23" s="137" t="s">
        <v>853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8"/>
    </row>
    <row r="24" spans="1:12" ht="31" x14ac:dyDescent="0.7">
      <c r="A24" s="225" t="s">
        <v>854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1453.0444</v>
      </c>
      <c r="K24" s="10">
        <f>1451+2</f>
        <v>1453</v>
      </c>
      <c r="L24" s="226">
        <f t="shared" ref="L24" si="23">K24-J24</f>
        <v>-4.4399999999995998E-2</v>
      </c>
    </row>
    <row r="25" spans="1:12" x14ac:dyDescent="0.35">
      <c r="A25" s="135" t="s">
        <v>540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8"/>
    </row>
    <row r="26" spans="1:12" x14ac:dyDescent="0.35">
      <c r="A26" s="135" t="s">
        <v>855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8"/>
    </row>
    <row r="27" spans="1:12" ht="33.5" customHeight="1" x14ac:dyDescent="0.7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1601.9942000000001</v>
      </c>
      <c r="K27" s="10">
        <v>1658</v>
      </c>
      <c r="L27" s="226">
        <f t="shared" ref="L27" si="26">K27-J27</f>
        <v>56.005799999999908</v>
      </c>
    </row>
    <row r="28" spans="1:12" x14ac:dyDescent="0.35">
      <c r="A28" s="137" t="s">
        <v>856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8"/>
    </row>
    <row r="29" spans="1:12" x14ac:dyDescent="0.35">
      <c r="A29" s="137" t="s">
        <v>857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8"/>
    </row>
    <row r="30" spans="1:12" x14ac:dyDescent="0.35">
      <c r="A30" s="137" t="s">
        <v>797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8"/>
    </row>
    <row r="31" spans="1:12" ht="31" x14ac:dyDescent="0.7">
      <c r="A31" s="225" t="s">
        <v>619</v>
      </c>
      <c r="B31" s="152"/>
      <c r="C31" s="152"/>
      <c r="D31" s="2"/>
      <c r="E31" s="92"/>
      <c r="F31" s="212"/>
      <c r="G31" s="125"/>
      <c r="H31" s="32"/>
      <c r="I31" s="2"/>
      <c r="J31" s="52">
        <f>SUM(J32:J35)</f>
        <v>8451.2937999999995</v>
      </c>
      <c r="K31" s="10">
        <v>8490</v>
      </c>
      <c r="L31" s="226">
        <f t="shared" ref="L31" si="29">K31-J31</f>
        <v>38.706200000000536</v>
      </c>
    </row>
    <row r="32" spans="1:12" x14ac:dyDescent="0.35">
      <c r="A32" s="98" t="s">
        <v>858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8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8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8"/>
    </row>
    <row r="35" spans="1:12" ht="15" thickBot="1" x14ac:dyDescent="0.4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103">
        <v>0.34</v>
      </c>
      <c r="H35" s="229">
        <f t="shared" si="31"/>
        <v>0.34</v>
      </c>
      <c r="I35" s="227">
        <f>H35*$C$2</f>
        <v>2713.2000000000003</v>
      </c>
      <c r="J35" s="230">
        <f>(D35+E35+F35+I35)*$C$3</f>
        <v>1633.1651999999999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70" zoomScaleNormal="70" workbookViewId="0">
      <selection activeCell="A37" sqref="A37"/>
    </sheetView>
  </sheetViews>
  <sheetFormatPr defaultRowHeight="14.5" x14ac:dyDescent="0.35"/>
  <cols>
    <col min="1" max="1" width="48.6328125" customWidth="1"/>
    <col min="3" max="3" width="10.1796875" bestFit="1" customWidth="1"/>
    <col min="6" max="6" width="10.6328125" customWidth="1"/>
    <col min="9" max="9" width="11.7265625" customWidth="1"/>
    <col min="10" max="10" width="10.7265625" customWidth="1"/>
    <col min="11" max="11" width="12.36328125" customWidth="1"/>
    <col min="12" max="12" width="11.81640625" customWidth="1"/>
  </cols>
  <sheetData>
    <row r="1" spans="1:12" ht="21" x14ac:dyDescent="0.5">
      <c r="A1" s="55" t="s">
        <v>281</v>
      </c>
      <c r="B1" s="4"/>
      <c r="C1" s="193">
        <v>42470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728</v>
      </c>
    </row>
    <row r="3" spans="1:12" ht="21" x14ac:dyDescent="0.5">
      <c r="A3" s="55" t="s">
        <v>240</v>
      </c>
      <c r="B3" s="4"/>
      <c r="C3" s="174">
        <v>6.0100000000000001E-2</v>
      </c>
      <c r="D3" s="30" t="s">
        <v>708</v>
      </c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888</v>
      </c>
      <c r="J5" s="224" t="s">
        <v>16</v>
      </c>
      <c r="K5" s="221" t="s">
        <v>143</v>
      </c>
      <c r="L5" s="95" t="s">
        <v>144</v>
      </c>
    </row>
    <row r="6" spans="1:12" ht="33.5" customHeight="1" x14ac:dyDescent="0.7">
      <c r="A6" s="225" t="s">
        <v>869</v>
      </c>
      <c r="B6" s="152"/>
      <c r="C6" s="152"/>
      <c r="D6" s="2"/>
      <c r="E6" s="97"/>
      <c r="F6" s="233"/>
      <c r="G6" s="236"/>
      <c r="H6" s="96"/>
      <c r="I6" s="2"/>
      <c r="J6" s="52">
        <f>SUM(J7:J11)</f>
        <v>4725.9634999999998</v>
      </c>
      <c r="K6" s="10"/>
      <c r="L6" s="226">
        <f t="shared" ref="L6" si="0">K6-J6</f>
        <v>-4725.9634999999998</v>
      </c>
    </row>
    <row r="7" spans="1:12" x14ac:dyDescent="0.35">
      <c r="A7" s="235" t="s">
        <v>870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3192</v>
      </c>
      <c r="J7" s="51">
        <f>(D7+E7+F7+I7)*$C$3</f>
        <v>870.9692</v>
      </c>
      <c r="K7" s="6"/>
      <c r="L7" s="138"/>
    </row>
    <row r="8" spans="1:12" x14ac:dyDescent="0.35">
      <c r="A8" s="235" t="s">
        <v>871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6384</v>
      </c>
      <c r="J8" s="51">
        <f t="shared" ref="J8:J9" si="7">(D8+E8+F8+I8)*$C$3</f>
        <v>1176.9983999999999</v>
      </c>
      <c r="K8" s="6"/>
      <c r="L8" s="138"/>
    </row>
    <row r="9" spans="1:12" x14ac:dyDescent="0.35">
      <c r="A9" s="98" t="s">
        <v>872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0.2</v>
      </c>
      <c r="H9" s="98">
        <f t="shared" si="5"/>
        <v>0.2</v>
      </c>
      <c r="I9" s="4">
        <f t="shared" si="6"/>
        <v>1596</v>
      </c>
      <c r="J9" s="51">
        <f t="shared" si="7"/>
        <v>300.07929999999999</v>
      </c>
      <c r="K9" s="6"/>
      <c r="L9" s="138"/>
    </row>
    <row r="10" spans="1:12" x14ac:dyDescent="0.35">
      <c r="A10" s="98" t="s">
        <v>873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3990</v>
      </c>
      <c r="J10" s="51">
        <f>(D10+E10+F10+I10)*$C$3</f>
        <v>1416.557</v>
      </c>
      <c r="K10" s="6"/>
      <c r="L10" s="138"/>
    </row>
    <row r="11" spans="1:12" x14ac:dyDescent="0.35">
      <c r="A11" s="235" t="s">
        <v>578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3192</v>
      </c>
      <c r="J11" s="51">
        <f>(D11+E11+F11+I11)*$C$3</f>
        <v>961.3596</v>
      </c>
      <c r="K11" s="6"/>
      <c r="L11" s="138"/>
    </row>
    <row r="12" spans="1:12" ht="33.5" customHeight="1" x14ac:dyDescent="0.7">
      <c r="A12" s="225" t="s">
        <v>874</v>
      </c>
      <c r="B12" s="152"/>
      <c r="C12" s="152"/>
      <c r="D12" s="2"/>
      <c r="E12" s="97"/>
      <c r="F12" s="233"/>
      <c r="G12" s="236"/>
      <c r="H12" s="96"/>
      <c r="I12" s="2"/>
      <c r="J12" s="52">
        <f>SUM(J13:J14)</f>
        <v>1501.0696200000002</v>
      </c>
      <c r="K12" s="10"/>
      <c r="L12" s="226">
        <f t="shared" ref="L12" si="8">K12-J12</f>
        <v>-1501.0696200000002</v>
      </c>
    </row>
    <row r="13" spans="1:12" x14ac:dyDescent="0.35">
      <c r="A13" s="98" t="s">
        <v>875</v>
      </c>
      <c r="B13" s="4">
        <v>1</v>
      </c>
      <c r="C13" s="4">
        <v>7800</v>
      </c>
      <c r="D13" s="4">
        <f t="shared" ref="D13:D14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:H14" si="10">G13*B13</f>
        <v>0.15</v>
      </c>
      <c r="I13" s="4">
        <f>H13*$C$2</f>
        <v>1197</v>
      </c>
      <c r="J13" s="51">
        <f>(D13+E13+F13+I13)*$C$3</f>
        <v>587.59770000000003</v>
      </c>
      <c r="K13" s="6"/>
      <c r="L13" s="138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4309.2000000000007</v>
      </c>
      <c r="J14" s="51">
        <f>(D14+E14+F14+I14)*$C$3</f>
        <v>913.47192000000007</v>
      </c>
      <c r="K14" s="6"/>
      <c r="L14" s="138"/>
    </row>
    <row r="15" spans="1:12" ht="33.5" customHeight="1" x14ac:dyDescent="0.7">
      <c r="A15" s="225" t="s">
        <v>482</v>
      </c>
      <c r="B15" s="152"/>
      <c r="C15" s="152"/>
      <c r="D15" s="2"/>
      <c r="E15" s="97"/>
      <c r="F15" s="157"/>
      <c r="G15" s="236"/>
      <c r="H15" s="96"/>
      <c r="I15" s="2"/>
      <c r="J15" s="52">
        <f>SUM(J16:J17)</f>
        <v>2499.1823733333335</v>
      </c>
      <c r="K15" s="10"/>
      <c r="L15" s="226">
        <f t="shared" ref="L15" si="13">K15-J15</f>
        <v>-2499.1823733333335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:D17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:H17" si="15">G16*B16</f>
        <v>1.08</v>
      </c>
      <c r="I16" s="4">
        <f>H16*$C$2</f>
        <v>8618.4000000000015</v>
      </c>
      <c r="J16" s="51">
        <f>(D16+E16+F16+I16)*$C$3</f>
        <v>1826.9438400000001</v>
      </c>
      <c r="K16" s="6"/>
      <c r="L16" s="138"/>
    </row>
    <row r="17" spans="1:12" x14ac:dyDescent="0.35">
      <c r="A17" s="98" t="s">
        <v>876</v>
      </c>
      <c r="B17" s="4">
        <v>1</v>
      </c>
      <c r="C17" s="4">
        <f>10900/3*2</f>
        <v>7266.666666666667</v>
      </c>
      <c r="D17" s="4">
        <f t="shared" ref="D17" si="16">B17*C17</f>
        <v>7266.666666666667</v>
      </c>
      <c r="E17" s="99">
        <f>D17*0.1</f>
        <v>726.66666666666674</v>
      </c>
      <c r="F17" s="37">
        <v>0</v>
      </c>
      <c r="G17" s="39">
        <v>0.4</v>
      </c>
      <c r="H17" s="98">
        <f t="shared" ref="H17" si="17">G17*B17</f>
        <v>0.4</v>
      </c>
      <c r="I17" s="4">
        <f>H17*$C$2</f>
        <v>3192</v>
      </c>
      <c r="J17" s="51">
        <f>(D17+E17+F17+I17)*$C$3</f>
        <v>672.23853333333341</v>
      </c>
      <c r="K17" s="6"/>
      <c r="L17" s="138"/>
    </row>
    <row r="18" spans="1:12" ht="33.5" customHeight="1" x14ac:dyDescent="0.7">
      <c r="A18" s="225" t="s">
        <v>882</v>
      </c>
      <c r="B18" s="152"/>
      <c r="C18" s="152"/>
      <c r="D18" s="2"/>
      <c r="E18" s="97"/>
      <c r="F18" s="157"/>
      <c r="G18" s="236"/>
      <c r="H18" s="96"/>
      <c r="I18" s="2"/>
      <c r="J18" s="52">
        <f>SUM(J19:J20)</f>
        <v>2475.3507200000004</v>
      </c>
      <c r="K18" s="10"/>
      <c r="L18" s="226">
        <f t="shared" ref="L18" si="18">K18-J18</f>
        <v>-2475.3507200000004</v>
      </c>
    </row>
    <row r="19" spans="1:12" x14ac:dyDescent="0.35">
      <c r="A19" s="98" t="s">
        <v>883</v>
      </c>
      <c r="B19" s="4">
        <v>1</v>
      </c>
      <c r="C19" s="4">
        <v>12800</v>
      </c>
      <c r="D19" s="4">
        <f t="shared" ref="D19:D20" si="19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:H20" si="20">G19*B19</f>
        <v>0.4</v>
      </c>
      <c r="I19" s="4">
        <f>H19*$C$2</f>
        <v>3192</v>
      </c>
      <c r="J19" s="51">
        <f>(D19+E19+F19+I19)*$C$3</f>
        <v>1038.0472</v>
      </c>
      <c r="K19" s="6"/>
      <c r="L19" s="138"/>
    </row>
    <row r="20" spans="1:12" x14ac:dyDescent="0.35">
      <c r="A20" s="98" t="s">
        <v>199</v>
      </c>
      <c r="B20" s="4">
        <v>1</v>
      </c>
      <c r="C20" s="4">
        <v>20000</v>
      </c>
      <c r="D20" s="4">
        <f t="shared" ref="D20" si="21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2">G20*B20</f>
        <v>0.24</v>
      </c>
      <c r="I20" s="4">
        <f>H20*$C$2</f>
        <v>1915.1999999999998</v>
      </c>
      <c r="J20" s="51">
        <f>(D20+E20+F20+I20)*$C$3</f>
        <v>1437.3035200000002</v>
      </c>
      <c r="K20" s="6"/>
      <c r="L20" s="138"/>
    </row>
    <row r="21" spans="1:12" ht="31" x14ac:dyDescent="0.7">
      <c r="A21" s="225" t="s">
        <v>792</v>
      </c>
      <c r="B21" s="152"/>
      <c r="C21" s="152"/>
      <c r="D21" s="2"/>
      <c r="E21" s="97"/>
      <c r="F21" s="234"/>
      <c r="G21" s="236"/>
      <c r="H21" s="96"/>
      <c r="I21" s="2"/>
      <c r="J21" s="52">
        <f>J22</f>
        <v>1275.6585599999999</v>
      </c>
      <c r="K21" s="10"/>
      <c r="L21" s="226">
        <f t="shared" ref="L21" si="23">K21-J21</f>
        <v>-1275.6585599999999</v>
      </c>
    </row>
    <row r="22" spans="1:12" x14ac:dyDescent="0.35">
      <c r="A22" s="98" t="s">
        <v>878</v>
      </c>
      <c r="B22" s="4">
        <v>2</v>
      </c>
      <c r="C22" s="4">
        <v>5900</v>
      </c>
      <c r="D22" s="4">
        <f t="shared" ref="D22" si="24">B22*C22</f>
        <v>11800</v>
      </c>
      <c r="E22" s="99">
        <f>D22*0.1</f>
        <v>1180</v>
      </c>
      <c r="F22" s="37">
        <v>2500</v>
      </c>
      <c r="G22" s="39">
        <v>0.36</v>
      </c>
      <c r="H22" s="98">
        <f>G22*B22</f>
        <v>0.72</v>
      </c>
      <c r="I22" s="4">
        <f>H22*$C$2</f>
        <v>5745.5999999999995</v>
      </c>
      <c r="J22" s="51">
        <f>(D22+E22+F22+I22)*$C$3</f>
        <v>1275.6585599999999</v>
      </c>
      <c r="K22" s="6"/>
      <c r="L22" s="138"/>
    </row>
    <row r="23" spans="1:12" ht="31" x14ac:dyDescent="0.7">
      <c r="A23" s="225" t="s">
        <v>877</v>
      </c>
      <c r="B23" s="152"/>
      <c r="C23" s="152"/>
      <c r="D23" s="2"/>
      <c r="E23" s="97"/>
      <c r="F23" s="234"/>
      <c r="G23" s="236"/>
      <c r="H23" s="96"/>
      <c r="I23" s="2"/>
      <c r="J23" s="52">
        <f>J24</f>
        <v>1363.6690000000001</v>
      </c>
      <c r="K23" s="10"/>
      <c r="L23" s="226">
        <f t="shared" ref="L23" si="25">K23-J23</f>
        <v>-1363.6690000000001</v>
      </c>
    </row>
    <row r="24" spans="1:12" x14ac:dyDescent="0.35">
      <c r="A24" s="98" t="s">
        <v>261</v>
      </c>
      <c r="B24" s="4">
        <v>1</v>
      </c>
      <c r="C24" s="4">
        <v>17000</v>
      </c>
      <c r="D24" s="4">
        <f t="shared" ref="D24" si="26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7">G24*B24</f>
        <v>0.5</v>
      </c>
      <c r="I24" s="4">
        <f>H24*$C$2</f>
        <v>3990</v>
      </c>
      <c r="J24" s="51">
        <f>(D24+E24+F24+I24)*$C$3</f>
        <v>1363.6690000000001</v>
      </c>
      <c r="K24" s="6"/>
      <c r="L24" s="138"/>
    </row>
    <row r="25" spans="1:12" ht="31" x14ac:dyDescent="0.7">
      <c r="A25" s="225" t="s">
        <v>879</v>
      </c>
      <c r="B25" s="152"/>
      <c r="C25" s="152"/>
      <c r="D25" s="2"/>
      <c r="E25" s="97"/>
      <c r="F25" s="157"/>
      <c r="G25" s="236"/>
      <c r="H25" s="96"/>
      <c r="I25" s="2"/>
      <c r="J25" s="52">
        <f>J26</f>
        <v>1044.6582000000001</v>
      </c>
      <c r="K25" s="10"/>
      <c r="L25" s="226">
        <f t="shared" ref="L25" si="28">K25-J25</f>
        <v>-1044.6582000000001</v>
      </c>
    </row>
    <row r="26" spans="1:12" x14ac:dyDescent="0.35">
      <c r="A26" s="98" t="s">
        <v>880</v>
      </c>
      <c r="B26" s="4">
        <v>1</v>
      </c>
      <c r="C26" s="4">
        <v>12900</v>
      </c>
      <c r="D26" s="4">
        <f t="shared" ref="D26" si="29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30">G26*B26</f>
        <v>0.4</v>
      </c>
      <c r="I26" s="4">
        <f>H26*$C$2</f>
        <v>3192</v>
      </c>
      <c r="J26" s="51">
        <f>(D26+E26+F26+I26)*$C$3</f>
        <v>1044.6582000000001</v>
      </c>
      <c r="K26" s="6"/>
      <c r="L26" s="138"/>
    </row>
    <row r="27" spans="1:12" ht="31" x14ac:dyDescent="0.7">
      <c r="A27" s="225" t="s">
        <v>622</v>
      </c>
      <c r="B27" s="152"/>
      <c r="C27" s="152"/>
      <c r="D27" s="2"/>
      <c r="E27" s="97"/>
      <c r="F27" s="157"/>
      <c r="G27" s="236"/>
      <c r="H27" s="96"/>
      <c r="I27" s="2"/>
      <c r="J27" s="52">
        <f>J28</f>
        <v>600.15859999999998</v>
      </c>
      <c r="K27" s="10"/>
      <c r="L27" s="226">
        <f t="shared" ref="L27" si="31">K27-J27</f>
        <v>-600.15859999999998</v>
      </c>
    </row>
    <row r="28" spans="1:12" x14ac:dyDescent="0.35">
      <c r="A28" s="98" t="s">
        <v>881</v>
      </c>
      <c r="B28" s="4">
        <v>2</v>
      </c>
      <c r="C28" s="4">
        <v>2520</v>
      </c>
      <c r="D28" s="4">
        <f t="shared" ref="D28" si="32">B28*C28</f>
        <v>5040</v>
      </c>
      <c r="E28" s="99">
        <f>D28*0.1</f>
        <v>504</v>
      </c>
      <c r="F28" s="37">
        <f>2500/4*2</f>
        <v>1250</v>
      </c>
      <c r="G28" s="39">
        <v>0.2</v>
      </c>
      <c r="H28" s="98">
        <f t="shared" ref="H28" si="33">G28*B28</f>
        <v>0.4</v>
      </c>
      <c r="I28" s="4">
        <f>H28*$C$2</f>
        <v>3192</v>
      </c>
      <c r="J28" s="51">
        <f>(D28+E28+F28+I28)*$C$3</f>
        <v>600.15859999999998</v>
      </c>
      <c r="K28" s="6"/>
      <c r="L28" s="138"/>
    </row>
    <row r="29" spans="1:12" ht="31" x14ac:dyDescent="0.7">
      <c r="A29" s="225" t="s">
        <v>884</v>
      </c>
      <c r="B29" s="152"/>
      <c r="C29" s="152"/>
      <c r="D29" s="2"/>
      <c r="E29" s="97"/>
      <c r="F29" s="234"/>
      <c r="G29" s="236"/>
      <c r="H29" s="96"/>
      <c r="I29" s="2"/>
      <c r="J29" s="52">
        <f>J30</f>
        <v>2110.4715999999999</v>
      </c>
      <c r="K29" s="10"/>
      <c r="L29" s="226">
        <f t="shared" ref="L29" si="34">K29-J29</f>
        <v>-2110.4715999999999</v>
      </c>
    </row>
    <row r="30" spans="1:12" x14ac:dyDescent="0.35">
      <c r="A30" s="98" t="s">
        <v>885</v>
      </c>
      <c r="B30" s="4">
        <v>1</v>
      </c>
      <c r="C30" s="4">
        <v>28200</v>
      </c>
      <c r="D30" s="4">
        <f t="shared" ref="D30" si="35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6">G30*B30</f>
        <v>0.2</v>
      </c>
      <c r="I30" s="4">
        <f>H30*$C$2</f>
        <v>1596</v>
      </c>
      <c r="J30" s="51">
        <f>(D30+E30+F30+I30)*$C$3</f>
        <v>2110.4715999999999</v>
      </c>
      <c r="K30" s="6"/>
      <c r="L30" s="138"/>
    </row>
    <row r="31" spans="1:12" ht="31" x14ac:dyDescent="0.7">
      <c r="A31" s="225" t="s">
        <v>886</v>
      </c>
      <c r="B31" s="152"/>
      <c r="C31" s="152"/>
      <c r="D31" s="2"/>
      <c r="E31" s="97"/>
      <c r="F31" s="157"/>
      <c r="G31" s="236"/>
      <c r="H31" s="96"/>
      <c r="I31" s="2"/>
      <c r="J31" s="52">
        <f>J32</f>
        <v>1514.95272</v>
      </c>
      <c r="K31" s="10"/>
      <c r="L31" s="226">
        <f t="shared" ref="L31" si="37">K31-J31</f>
        <v>-1514.95272</v>
      </c>
    </row>
    <row r="32" spans="1:12" ht="15" thickBot="1" x14ac:dyDescent="0.4">
      <c r="A32" s="139" t="s">
        <v>887</v>
      </c>
      <c r="B32" s="227">
        <v>1</v>
      </c>
      <c r="C32" s="227">
        <v>21900</v>
      </c>
      <c r="D32" s="227">
        <f t="shared" ref="D32" si="38">B32*C32</f>
        <v>21900</v>
      </c>
      <c r="E32" s="103">
        <f>D32*0.1</f>
        <v>2190</v>
      </c>
      <c r="F32" s="102">
        <v>0</v>
      </c>
      <c r="G32" s="103">
        <v>0.14000000000000001</v>
      </c>
      <c r="H32" s="102">
        <f t="shared" ref="H32" si="39">G32*B32</f>
        <v>0.14000000000000001</v>
      </c>
      <c r="I32" s="227">
        <f>H32*$C$2</f>
        <v>1117.2</v>
      </c>
      <c r="J32" s="230">
        <f>(D32+E32+F32+I32)*$C$3</f>
        <v>1514.95272</v>
      </c>
      <c r="K32" s="231"/>
      <c r="L32" s="140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42</vt:i4>
      </vt:variant>
    </vt:vector>
  </HeadingPairs>
  <TitlesOfParts>
    <vt:vector size="42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2016-04-10T11:32:54Z</dcterms:modified>
</cp:coreProperties>
</file>