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</sheets>
  <calcPr calcId="152511"/>
</workbook>
</file>

<file path=xl/calcChain.xml><?xml version="1.0" encoding="utf-8"?>
<calcChain xmlns="http://schemas.openxmlformats.org/spreadsheetml/2006/main">
  <c r="B57" i="6" l="1"/>
  <c r="B31" i="6"/>
  <c r="B51" i="6"/>
  <c r="B40" i="6"/>
  <c r="B39" i="6"/>
  <c r="B15" i="6"/>
  <c r="B4" i="6"/>
  <c r="B17" i="6"/>
  <c r="B47" i="6"/>
  <c r="E33" i="12"/>
  <c r="F5" i="12" l="1"/>
  <c r="E28" i="12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F28" i="12" s="1"/>
  <c r="G28" i="12" s="1"/>
  <c r="D28" i="12"/>
  <c r="D18" i="12"/>
  <c r="D17" i="12"/>
  <c r="D30" i="12"/>
  <c r="B1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F17" i="12" l="1"/>
  <c r="G17" i="12" s="1"/>
  <c r="I17" i="12" s="1"/>
  <c r="F18" i="12"/>
  <c r="G18" i="12" s="1"/>
  <c r="I18" i="12" s="1"/>
  <c r="F30" i="12"/>
  <c r="G30" i="12" s="1"/>
  <c r="I30" i="12" s="1"/>
  <c r="I29" i="12" s="1"/>
  <c r="K29" i="12" s="1"/>
  <c r="I28" i="12"/>
  <c r="I27" i="12" s="1"/>
  <c r="K27" i="12" s="1"/>
  <c r="F6" i="12"/>
  <c r="G6" i="12" s="1"/>
  <c r="I6" i="12" s="1"/>
  <c r="F15" i="12"/>
  <c r="G15" i="12" s="1"/>
  <c r="I15" i="12" s="1"/>
  <c r="G33" i="12"/>
  <c r="F9" i="12"/>
  <c r="G9" i="12" s="1"/>
  <c r="I9" i="12" s="1"/>
  <c r="F20" i="12"/>
  <c r="G20" i="12" s="1"/>
  <c r="I20" i="12" s="1"/>
  <c r="G5" i="12"/>
  <c r="I5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E38" i="11" s="1"/>
  <c r="F5" i="11" s="1"/>
  <c r="D26" i="11"/>
  <c r="D24" i="11"/>
  <c r="D7" i="11"/>
  <c r="I4" i="12" l="1"/>
  <c r="I16" i="12"/>
  <c r="K16" i="12" s="1"/>
  <c r="I25" i="12"/>
  <c r="K25" i="12" s="1"/>
  <c r="I10" i="12"/>
  <c r="K10" i="12" s="1"/>
  <c r="I22" i="12"/>
  <c r="K22" i="12" s="1"/>
  <c r="K4" i="12"/>
  <c r="I13" i="12"/>
  <c r="K13" i="12" s="1"/>
  <c r="I19" i="12"/>
  <c r="K19" i="12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B28" i="6" s="1"/>
  <c r="F24" i="11"/>
  <c r="G24" i="11" s="1"/>
  <c r="I24" i="11" s="1"/>
  <c r="I23" i="11" s="1"/>
  <c r="K23" i="11" s="1"/>
  <c r="B18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19" i="6" s="1"/>
  <c r="F35" i="11"/>
  <c r="G35" i="11" s="1"/>
  <c r="I35" i="11" s="1"/>
  <c r="G20" i="11"/>
  <c r="I20" i="11" s="1"/>
  <c r="I19" i="11" s="1"/>
  <c r="K19" i="11" s="1"/>
  <c r="B44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53" i="10"/>
  <c r="G53" i="10" s="1"/>
  <c r="I53" i="10" s="1"/>
  <c r="G60" i="10"/>
  <c r="F5" i="10"/>
  <c r="G5" i="10" s="1"/>
  <c r="I5" i="10" s="1"/>
  <c r="F13" i="10"/>
  <c r="G13" i="10" s="1"/>
  <c r="I13" i="10" s="1"/>
  <c r="I12" i="10" s="1"/>
  <c r="K12" i="10" s="1"/>
  <c r="B61" i="6" s="1"/>
  <c r="F18" i="10"/>
  <c r="G18" i="10" s="1"/>
  <c r="I18" i="10" s="1"/>
  <c r="F43" i="10"/>
  <c r="G43" i="10" s="1"/>
  <c r="I43" i="10" s="1"/>
  <c r="F32" i="10"/>
  <c r="G32" i="10" s="1"/>
  <c r="I32" i="10" s="1"/>
  <c r="F29" i="10"/>
  <c r="G29" i="10" s="1"/>
  <c r="I29" i="10" s="1"/>
  <c r="F33" i="10"/>
  <c r="G33" i="10" s="1"/>
  <c r="I33" i="10" s="1"/>
  <c r="F45" i="10"/>
  <c r="G45" i="10" s="1"/>
  <c r="I45" i="10" s="1"/>
  <c r="I44" i="10" s="1"/>
  <c r="K44" i="10" s="1"/>
  <c r="B36" i="6" s="1"/>
  <c r="F39" i="10"/>
  <c r="G39" i="10" s="1"/>
  <c r="I39" i="10" s="1"/>
  <c r="I38" i="10" s="1"/>
  <c r="K38" i="10" s="1"/>
  <c r="F10" i="10"/>
  <c r="G10" i="10" s="1"/>
  <c r="I10" i="10" s="1"/>
  <c r="F16" i="10"/>
  <c r="G16" i="10" s="1"/>
  <c r="I16" i="10" s="1"/>
  <c r="F27" i="10"/>
  <c r="G27" i="10" s="1"/>
  <c r="I27" i="10" s="1"/>
  <c r="F6" i="10"/>
  <c r="G6" i="10" s="1"/>
  <c r="I6" i="10" s="1"/>
  <c r="F11" i="10"/>
  <c r="G11" i="10" s="1"/>
  <c r="I11" i="10" s="1"/>
  <c r="F19" i="10"/>
  <c r="G19" i="10" s="1"/>
  <c r="I19" i="10" s="1"/>
  <c r="F31" i="10"/>
  <c r="G31" i="10" s="1"/>
  <c r="I31" i="10" s="1"/>
  <c r="F28" i="10"/>
  <c r="G28" i="10" s="1"/>
  <c r="I28" i="10" s="1"/>
  <c r="F35" i="10"/>
  <c r="G35" i="10" s="1"/>
  <c r="I35" i="10" s="1"/>
  <c r="F8" i="10"/>
  <c r="G8" i="10" s="1"/>
  <c r="I8" i="10" s="1"/>
  <c r="I7" i="10" s="1"/>
  <c r="K7" i="10" s="1"/>
  <c r="B50" i="6" s="1"/>
  <c r="F15" i="10"/>
  <c r="G15" i="10" s="1"/>
  <c r="I15" i="10" s="1"/>
  <c r="F54" i="10"/>
  <c r="G54" i="10" s="1"/>
  <c r="I54" i="10" s="1"/>
  <c r="F59" i="10"/>
  <c r="G59" i="10" s="1"/>
  <c r="F57" i="10"/>
  <c r="G57" i="10" s="1"/>
  <c r="I57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48" i="10" l="1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I34" i="10" s="1"/>
  <c r="K34" i="10" s="1"/>
  <c r="B43" i="6" s="1"/>
  <c r="F41" i="10"/>
  <c r="G41" i="10" s="1"/>
  <c r="I41" i="10" s="1"/>
  <c r="F25" i="10"/>
  <c r="G25" i="10" s="1"/>
  <c r="I25" i="10" s="1"/>
  <c r="I51" i="10"/>
  <c r="K51" i="10" s="1"/>
  <c r="B22" i="6" s="1"/>
  <c r="I14" i="10"/>
  <c r="K14" i="10" s="1"/>
  <c r="B52" i="6" s="1"/>
  <c r="I40" i="10"/>
  <c r="K40" i="10" s="1"/>
  <c r="B20" i="6" s="1"/>
  <c r="I17" i="10"/>
  <c r="K17" i="10" s="1"/>
  <c r="B2" i="6" s="1"/>
  <c r="I9" i="10"/>
  <c r="K9" i="10" s="1"/>
  <c r="I24" i="10"/>
  <c r="K24" i="10" s="1"/>
  <c r="B35" i="6" s="1"/>
  <c r="I4" i="10"/>
  <c r="K4" i="10" s="1"/>
  <c r="I30" i="10"/>
  <c r="K30" i="10" s="1"/>
  <c r="I20" i="10"/>
  <c r="K20" i="10" s="1"/>
  <c r="B41" i="6" s="1"/>
  <c r="I49" i="10"/>
  <c r="K49" i="10" s="1"/>
  <c r="I46" i="10"/>
  <c r="K46" i="10" s="1"/>
  <c r="E7" i="9" l="1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8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26" i="8"/>
  <c r="G26" i="8" s="1"/>
  <c r="I26" i="8" s="1"/>
  <c r="F9" i="8"/>
  <c r="G9" i="8" s="1"/>
  <c r="I9" i="8" s="1"/>
  <c r="F14" i="8"/>
  <c r="G14" i="8" s="1"/>
  <c r="I14" i="8" s="1"/>
  <c r="F15" i="8"/>
  <c r="G15" i="8" s="1"/>
  <c r="I15" i="8" s="1"/>
  <c r="F32" i="8"/>
  <c r="G32" i="8" s="1"/>
  <c r="I32" i="8" s="1"/>
  <c r="I31" i="8" s="1"/>
  <c r="K31" i="8" s="1"/>
  <c r="B58" i="6" s="1"/>
  <c r="J28" i="4"/>
  <c r="F21" i="8" l="1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56" i="6" s="1"/>
  <c r="F18" i="8"/>
  <c r="G18" i="8" s="1"/>
  <c r="I18" i="8" s="1"/>
  <c r="F17" i="8"/>
  <c r="G17" i="8" s="1"/>
  <c r="I17" i="8" s="1"/>
  <c r="I16" i="8" s="1"/>
  <c r="K16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24" i="6" s="1"/>
  <c r="I8" i="8"/>
  <c r="K8" i="8" s="1"/>
  <c r="I22" i="8"/>
  <c r="K22" i="8" s="1"/>
  <c r="J27" i="5"/>
  <c r="I28" i="8" l="1"/>
  <c r="K28" i="8" s="1"/>
  <c r="B6" i="6" s="1"/>
  <c r="I4" i="8"/>
  <c r="K4" i="8" s="1"/>
  <c r="I19" i="8"/>
  <c r="K19" i="8" s="1"/>
  <c r="B49" i="6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E35" i="7" s="1"/>
  <c r="D14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F10" i="7" l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I13" i="7"/>
  <c r="K13" i="7" s="1"/>
  <c r="B8" i="6" s="1"/>
  <c r="I19" i="7"/>
  <c r="K19" i="7" s="1"/>
  <c r="I30" i="7"/>
  <c r="K30" i="7" s="1"/>
  <c r="B59" i="6" s="1"/>
  <c r="I9" i="7"/>
  <c r="K9" i="7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48" i="6" s="1"/>
  <c r="F11" i="5"/>
  <c r="G11" i="5" s="1"/>
  <c r="I11" i="5" s="1"/>
  <c r="I36" i="5"/>
  <c r="K36" i="5" s="1"/>
  <c r="I4" i="5" l="1"/>
  <c r="K4" i="5" s="1"/>
  <c r="B54" i="6" s="1"/>
  <c r="I24" i="5"/>
  <c r="K24" i="5" s="1"/>
  <c r="I9" i="5"/>
  <c r="K9" i="5" s="1"/>
  <c r="I21" i="5"/>
  <c r="K21" i="5" s="1"/>
  <c r="B37" i="6" s="1"/>
  <c r="I27" i="5"/>
  <c r="K27" i="5" s="1"/>
  <c r="I33" i="5"/>
  <c r="K33" i="5" s="1"/>
  <c r="B13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1" i="6" s="1"/>
  <c r="I20" i="4"/>
  <c r="I19" i="4" s="1"/>
  <c r="K19" i="4" s="1"/>
  <c r="I70" i="4"/>
  <c r="K70" i="4" s="1"/>
  <c r="B34" i="6" s="1"/>
  <c r="I66" i="4"/>
  <c r="K66" i="4" s="1"/>
  <c r="B45" i="6" s="1"/>
  <c r="I50" i="4"/>
  <c r="K50" i="4" s="1"/>
  <c r="I37" i="4"/>
  <c r="K37" i="4" s="1"/>
  <c r="I53" i="4"/>
  <c r="K53" i="4" s="1"/>
  <c r="I39" i="4"/>
  <c r="I45" i="4"/>
  <c r="I14" i="4"/>
  <c r="K14" i="4" s="1"/>
  <c r="I7" i="4"/>
  <c r="K7" i="4" s="1"/>
  <c r="B32" i="6" s="1"/>
  <c r="I21" i="4"/>
  <c r="K21" i="4" s="1"/>
  <c r="I28" i="4"/>
  <c r="K28" i="4" s="1"/>
  <c r="B16" i="6" s="1"/>
  <c r="I24" i="4"/>
  <c r="K24" i="4" s="1"/>
  <c r="B14" i="6" s="1"/>
  <c r="K74" i="4"/>
  <c r="K39" i="4"/>
  <c r="I33" i="4"/>
  <c r="K33" i="4" s="1"/>
  <c r="K45" i="4" l="1"/>
  <c r="B23" i="6" s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9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60" i="6" s="1"/>
  <c r="I37" i="3"/>
  <c r="K37" i="3" s="1"/>
  <c r="B5" i="6" s="1"/>
  <c r="I21" i="3"/>
  <c r="I26" i="3"/>
  <c r="K26" i="3" s="1"/>
  <c r="B46" i="6" s="1"/>
  <c r="I15" i="3"/>
  <c r="K15" i="3" s="1"/>
  <c r="I42" i="3"/>
  <c r="K42" i="3" s="1"/>
  <c r="B3" i="6" s="1"/>
  <c r="I32" i="3"/>
  <c r="K32" i="3" s="1"/>
  <c r="K6" i="3"/>
  <c r="B30" i="6" s="1"/>
  <c r="F46" i="2"/>
  <c r="G46" i="2" s="1"/>
  <c r="F27" i="2"/>
  <c r="G27" i="2" s="1"/>
  <c r="I27" i="2" s="1"/>
  <c r="I26" i="2" s="1"/>
  <c r="K26" i="2" s="1"/>
  <c r="B25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29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21" i="6" s="1"/>
  <c r="I22" i="2"/>
  <c r="K22" i="2" s="1"/>
  <c r="B10" i="6" s="1"/>
  <c r="I5" i="2"/>
  <c r="K5" i="2" s="1"/>
  <c r="B7" i="6" s="1"/>
  <c r="I41" i="2"/>
  <c r="K41" i="2" s="1"/>
  <c r="B12" i="6" s="1"/>
  <c r="I35" i="2"/>
  <c r="K35" i="2" s="1"/>
  <c r="B42" i="6" s="1"/>
  <c r="I28" i="2"/>
  <c r="K28" i="2" s="1"/>
  <c r="B26" i="6" s="1"/>
  <c r="I19" i="2"/>
  <c r="K19" i="2" s="1"/>
  <c r="B53" i="6" s="1"/>
  <c r="I15" i="2"/>
  <c r="K15" i="2" s="1"/>
  <c r="B55" i="6" s="1"/>
  <c r="I38" i="2"/>
  <c r="K38" i="2" s="1"/>
  <c r="B38" i="6" s="1"/>
  <c r="I10" i="2"/>
  <c r="K10" i="2" s="1"/>
  <c r="B27" i="6" s="1"/>
  <c r="I32" i="2"/>
  <c r="K32" i="2" s="1"/>
  <c r="B33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sharedStrings.xml><?xml version="1.0" encoding="utf-8"?>
<sst xmlns="http://schemas.openxmlformats.org/spreadsheetml/2006/main" count="661" uniqueCount="394">
  <si>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</si>
  <si>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</si>
  <si>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</si>
  <si>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</si>
  <si>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</si>
  <si>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</si>
  <si>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</si>
  <si>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</si>
  <si>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</si>
  <si>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</si>
  <si>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</si>
  <si>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</si>
  <si>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</si>
  <si>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</si>
  <si>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</si>
  <si>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</si>
  <si>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</si>
  <si>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</si>
  <si>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</si>
  <si>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</si>
  <si>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</si>
  <si>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</si>
  <si>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</si>
  <si>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</si>
  <si>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</si>
  <si>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</si>
  <si>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</si>
  <si>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</si>
  <si>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</si>
  <si>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</si>
  <si>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</si>
  <si>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</si>
  <si>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</si>
  <si>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</si>
  <si>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</si>
  <si>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</si>
  <si>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</si>
  <si>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</si>
  <si>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</si>
  <si>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</si>
  <si>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</si>
  <si>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</si>
  <si>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</si>
  <si>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</si>
  <si>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</si>
  <si>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</si>
  <si>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</si>
  <si>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</si>
  <si>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</si>
  <si>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</si>
  <si>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</si>
  <si>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</si>
  <si>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</si>
  <si>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</si>
  <si>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</si>
  <si>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</si>
  <si>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</si>
  <si>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</si>
  <si>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</si>
  <si>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</si>
  <si>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</si>
  <si>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</si>
  <si>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</si>
  <si>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</si>
  <si>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</si>
  <si>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</si>
  <si>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</si>
  <si>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</si>
  <si>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</si>
  <si>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</si>
  <si>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</si>
  <si>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</si>
  <si>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</si>
  <si>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</si>
  <si>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</si>
  <si>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</si>
  <si>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</si>
  <si>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</si>
  <si>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</si>
  <si>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</si>
  <si>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</si>
  <si>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</si>
  <si>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</si>
  <si>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</si>
  <si>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</si>
  <si>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</si>
  <si>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</si>
  <si>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</si>
  <si>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</si>
  <si>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</si>
  <si>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</si>
  <si>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</si>
  <si>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</si>
  <si>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</si>
  <si>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</si>
  <si>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</si>
  <si>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</si>
  <si>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</si>
  <si>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</si>
  <si>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</si>
  <si>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</si>
  <si>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</si>
  <si>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</si>
  <si>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</si>
  <si>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</si>
  <si>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</si>
  <si>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</si>
  <si>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</si>
  <si>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</si>
  <si>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</si>
  <si>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</si>
  <si>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</si>
  <si>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</si>
  <si>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</si>
  <si>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</si>
  <si>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</si>
  <si>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</si>
  <si>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</si>
  <si>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</si>
  <si>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</si>
  <si>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</si>
  <si>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</si>
  <si>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</si>
  <si>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</si>
  <si>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</si>
  <si>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</si>
  <si>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</si>
  <si>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</si>
  <si>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</si>
  <si>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</si>
  <si>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</si>
  <si>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</si>
  <si>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</si>
  <si>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</si>
  <si>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</si>
  <si>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</si>
  <si>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</si>
  <si>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</si>
  <si>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</si>
  <si>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</si>
  <si>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</si>
  <si>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</si>
  <si>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</si>
  <si>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</si>
  <si>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</si>
  <si>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</si>
  <si>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</si>
  <si>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</si>
  <si>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</si>
  <si>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</si>
  <si>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</si>
  <si>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</si>
  <si>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</si>
  <si>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</si>
  <si>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</si>
  <si>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</si>
  <si>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</si>
  <si>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</si>
  <si>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</si>
  <si>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</si>
  <si>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</si>
  <si>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</si>
  <si>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</si>
  <si>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</si>
  <si>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</si>
  <si>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</si>
  <si>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</si>
  <si>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</si>
  <si>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</si>
  <si>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</si>
  <si>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</si>
  <si>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</si>
  <si>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</si>
  <si>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</si>
  <si>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</si>
  <si>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</si>
  <si>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</si>
  <si>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</si>
  <si>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</si>
  <si>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</si>
  <si>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</si>
  <si>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</si>
  <si>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</si>
  <si>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</si>
  <si>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</si>
  <si>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</si>
  <si>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</si>
  <si>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</si>
  <si>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</si>
  <si>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</si>
  <si>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</si>
  <si>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</si>
  <si>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</si>
  <si>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</si>
  <si>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</si>
  <si>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</si>
  <si>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</si>
  <si>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</si>
  <si>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</si>
  <si>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</si>
  <si>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</si>
  <si>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</si>
  <si>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</si>
  <si>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</si>
  <si>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</si>
  <si>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</si>
  <si>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</si>
  <si>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</si>
  <si>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</si>
  <si>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</si>
  <si>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</si>
  <si>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</si>
  <si>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</si>
  <si>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</si>
  <si>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</si>
  <si>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</si>
  <si>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</si>
  <si>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</si>
  <si>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</si>
  <si>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</si>
  <si>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</si>
  <si>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</si>
  <si>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</si>
  <si>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</si>
  <si>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</si>
  <si>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</si>
  <si>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</si>
  <si>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</si>
  <si>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</si>
  <si>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</si>
  <si>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</si>
  <si>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</si>
  <si>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</si>
  <si>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</si>
  <si>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</si>
  <si>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</si>
  <si>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</si>
  <si>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</si>
  <si>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</si>
  <si>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</si>
  <si>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</si>
  <si>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</si>
  <si>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</si>
  <si>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</si>
  <si>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</si>
  <si>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</si>
  <si>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</si>
  <si>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</si>
  <si>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</si>
  <si>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</si>
  <si>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</si>
  <si>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</si>
  <si>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</si>
  <si>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</si>
  <si>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</si>
  <si>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</si>
  <si>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</si>
  <si>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</si>
  <si>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</si>
  <si>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</si>
  <si>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</si>
  <si>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</si>
  <si>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</si>
  <si>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</si>
  <si>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</si>
  <si>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</si>
  <si>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</si>
  <si>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</si>
  <si>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</si>
  <si>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</si>
  <si>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</si>
  <si>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</si>
  <si>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</si>
  <si>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</si>
  <si>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</si>
  <si>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</si>
  <si>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</si>
  <si>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</si>
  <si>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</si>
  <si>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</si>
  <si>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</si>
  <si>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</si>
  <si>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</si>
  <si>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</si>
  <si>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</si>
  <si>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</si>
  <si>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2, 3, 4, 8</t>
  </si>
  <si>
    <t>2, 3, 4, 6, 8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</si>
  <si>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</si>
  <si>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</si>
  <si>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</si>
  <si>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</si>
  <si>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</si>
  <si>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</si>
  <si>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</si>
  <si>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</si>
  <si>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</si>
  <si>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</si>
  <si>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</si>
  <si>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</si>
  <si>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</si>
  <si>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</si>
  <si>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</si>
  <si>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</si>
  <si>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</si>
  <si>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</si>
  <si>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</si>
  <si>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</si>
  <si>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</si>
  <si>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</si>
  <si>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</si>
  <si>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</si>
  <si>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</si>
  <si>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</si>
  <si>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</si>
  <si>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</si>
  <si>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</si>
  <si>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</si>
  <si>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</si>
  <si>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</si>
  <si>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</si>
  <si>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</si>
  <si>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</si>
  <si>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</si>
  <si>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</si>
  <si>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</si>
  <si>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</si>
  <si>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</si>
  <si>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</si>
  <si>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</si>
  <si>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</si>
  <si>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</si>
  <si>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</si>
  <si>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3, 4, 6, 7,9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</si>
  <si>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</si>
  <si>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</si>
  <si>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</si>
  <si>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</si>
  <si>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</si>
  <si>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</si>
  <si>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</si>
  <si>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</si>
  <si>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</si>
  <si>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</si>
  <si>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</si>
  <si>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</si>
  <si>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</si>
  <si>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</si>
  <si>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</si>
  <si>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</si>
  <si>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</si>
  <si>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</si>
  <si>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</si>
  <si>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</si>
  <si>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</si>
  <si>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</si>
  <si>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</si>
  <si>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</si>
  <si>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</si>
  <si>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</si>
  <si>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</si>
  <si>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</si>
  <si>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</si>
  <si>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</si>
  <si>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</si>
  <si>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</si>
  <si>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</si>
  <si>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фактический курс будет по приходу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</si>
  <si>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</si>
  <si>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</si>
  <si>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</si>
  <si>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</si>
  <si>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</si>
  <si>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</si>
  <si>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</si>
  <si>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</si>
  <si>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</si>
  <si>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</si>
  <si>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</si>
  <si>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</si>
  <si>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</si>
  <si>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</si>
  <si>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</si>
  <si>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</si>
  <si>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</si>
  <si>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</si>
  <si>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</si>
  <si>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</si>
  <si>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</si>
  <si>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6, 10, 11</t>
  </si>
  <si>
    <t>4, 5, 6, 7, 8, 11</t>
  </si>
  <si>
    <t>5, 8, 9,11</t>
  </si>
  <si>
    <t>3, 4, 7, 9, 10,11</t>
  </si>
  <si>
    <t>4, 7, 10,11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</si>
</sst>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3" xfId="0" applyNumberFormat="1" applyBorder="1" applyAlignment="1">
      <alignment horizontal="center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188595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188595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5" workbookViewId="0">
      <selection activeCell="B58" sqref="B58"/>
    </sheetView>
  </sheetViews>
  <sheetFormatPr defaultRowHeight="15" x14ac:dyDescent="0.25"/>
  <cols>
    <col min="1" max="1" width="20.7109375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69" t="s">
        <v>169</v>
      </c>
      <c r="B1" s="70" t="s">
        <v>170</v>
      </c>
      <c r="C1" s="70" t="s">
        <v>172</v>
      </c>
      <c r="D1" s="71" t="s">
        <v>171</v>
      </c>
    </row>
    <row r="2" spans="1:4" x14ac:dyDescent="0.25">
      <c r="A2" s="104">
        <v>51150</v>
      </c>
      <c r="B2" s="34">
        <f>'9'!K17</f>
        <v>2.2024084363238217E-2</v>
      </c>
      <c r="C2" s="6">
        <v>9</v>
      </c>
    </row>
    <row r="3" spans="1:4" x14ac:dyDescent="0.25">
      <c r="A3" s="3" t="s">
        <v>99</v>
      </c>
      <c r="B3" s="34">
        <f>'3'!K42+'4'!K33+'9'!K38</f>
        <v>-7.9377163718951351</v>
      </c>
      <c r="C3" s="6" t="s">
        <v>334</v>
      </c>
    </row>
    <row r="4" spans="1:4" x14ac:dyDescent="0.25">
      <c r="A4" s="3" t="s">
        <v>216</v>
      </c>
      <c r="B4" s="34">
        <f>'6'!K9+'10'!K11+'11'!K13</f>
        <v>-1508.8975876835577</v>
      </c>
      <c r="C4" s="6" t="s">
        <v>389</v>
      </c>
    </row>
    <row r="5" spans="1:4" x14ac:dyDescent="0.25">
      <c r="A5" s="3" t="s">
        <v>94</v>
      </c>
      <c r="B5" s="34">
        <f>'3'!K37+'8'!K14</f>
        <v>-3.8651789382897732</v>
      </c>
      <c r="C5" s="6" t="s">
        <v>285</v>
      </c>
    </row>
    <row r="6" spans="1:4" x14ac:dyDescent="0.25">
      <c r="A6" s="3" t="s">
        <v>260</v>
      </c>
      <c r="B6" s="34">
        <f>'7n'!K28</f>
        <v>0.19436787907420694</v>
      </c>
      <c r="C6" s="6">
        <v>7</v>
      </c>
    </row>
    <row r="7" spans="1:4" x14ac:dyDescent="0.25">
      <c r="A7" s="3" t="s">
        <v>18</v>
      </c>
      <c r="B7" s="34">
        <f>'2'!K5</f>
        <v>-18.360362166064988</v>
      </c>
      <c r="C7" s="6">
        <v>2</v>
      </c>
    </row>
    <row r="8" spans="1:4" x14ac:dyDescent="0.25">
      <c r="A8" s="3" t="s">
        <v>220</v>
      </c>
      <c r="B8" s="34">
        <f>'6'!K13</f>
        <v>56.724288616462218</v>
      </c>
      <c r="C8" s="6">
        <v>6</v>
      </c>
    </row>
    <row r="9" spans="1:4" x14ac:dyDescent="0.25">
      <c r="A9" s="3" t="s">
        <v>77</v>
      </c>
      <c r="B9" s="34">
        <f>'3'!K13</f>
        <v>20.366267281105991</v>
      </c>
      <c r="C9" s="6">
        <v>3</v>
      </c>
    </row>
    <row r="10" spans="1:4" x14ac:dyDescent="0.25">
      <c r="A10" s="3" t="s">
        <v>90</v>
      </c>
      <c r="B10" s="34">
        <f>'2'!K22+'3'!K32+'4'!K37+'6'!K7+'8'!K24</f>
        <v>-8.890476943735564</v>
      </c>
      <c r="C10" s="6" t="s">
        <v>287</v>
      </c>
    </row>
    <row r="11" spans="1:4" x14ac:dyDescent="0.25">
      <c r="A11" s="3" t="s">
        <v>146</v>
      </c>
      <c r="B11" s="34">
        <f>'4'!K55+'5'!K24</f>
        <v>1.4832353088727359</v>
      </c>
      <c r="C11" s="6" t="s">
        <v>209</v>
      </c>
    </row>
    <row r="12" spans="1:4" x14ac:dyDescent="0.25">
      <c r="A12" s="3" t="s">
        <v>54</v>
      </c>
      <c r="B12" s="34">
        <f>'2'!K41+'8'!K4</f>
        <v>0.23645473267038142</v>
      </c>
      <c r="C12" s="6" t="s">
        <v>284</v>
      </c>
    </row>
    <row r="13" spans="1:4" x14ac:dyDescent="0.25">
      <c r="A13" s="3" t="s">
        <v>201</v>
      </c>
      <c r="B13" s="34">
        <f>'5'!K33</f>
        <v>0.14392093673404815</v>
      </c>
      <c r="C13" s="6">
        <v>5</v>
      </c>
    </row>
    <row r="14" spans="1:4" x14ac:dyDescent="0.25">
      <c r="A14" s="3" t="s">
        <v>122</v>
      </c>
      <c r="B14" s="34">
        <f>'4'!K24</f>
        <v>-0.19496901104821518</v>
      </c>
      <c r="C14" s="6">
        <v>4</v>
      </c>
    </row>
    <row r="15" spans="1:4" x14ac:dyDescent="0.25">
      <c r="A15" s="3" t="s">
        <v>143</v>
      </c>
      <c r="B15" s="34">
        <f>'4'!K50+'5'!K36+'6'!K19+'7n'!K33+'8'!K18+'11'!K16</f>
        <v>-6820.2743012760857</v>
      </c>
      <c r="C15" s="6" t="s">
        <v>390</v>
      </c>
    </row>
    <row r="16" spans="1:4" x14ac:dyDescent="0.25">
      <c r="A16" s="3" t="s">
        <v>126</v>
      </c>
      <c r="B16" s="34">
        <f>'4'!K28+'9'!K9</f>
        <v>0.29688413578378459</v>
      </c>
      <c r="C16" s="6">
        <v>4.9000000000000004</v>
      </c>
    </row>
    <row r="17" spans="1:3" x14ac:dyDescent="0.25">
      <c r="A17" s="3" t="s">
        <v>339</v>
      </c>
      <c r="B17" s="34">
        <f>'10'!K4+'11'!K10</f>
        <v>-7001.4997950093421</v>
      </c>
      <c r="C17" s="6" t="s">
        <v>388</v>
      </c>
    </row>
    <row r="18" spans="1:3" x14ac:dyDescent="0.25">
      <c r="A18" s="3" t="s">
        <v>352</v>
      </c>
      <c r="B18" s="34">
        <f>'10'!K23</f>
        <v>3.2743230371329446</v>
      </c>
      <c r="C18" s="6">
        <v>10</v>
      </c>
    </row>
    <row r="19" spans="1:3" x14ac:dyDescent="0.25">
      <c r="A19" s="3" t="s">
        <v>350</v>
      </c>
      <c r="B19" s="34">
        <f>'10'!K21</f>
        <v>1.5995609988053729</v>
      </c>
      <c r="C19" s="6">
        <v>10</v>
      </c>
    </row>
    <row r="20" spans="1:3" x14ac:dyDescent="0.25">
      <c r="A20" s="3" t="s">
        <v>321</v>
      </c>
      <c r="B20" s="34">
        <f>'9'!K40</f>
        <v>0.46922662433371443</v>
      </c>
      <c r="C20" s="6">
        <v>9</v>
      </c>
    </row>
    <row r="21" spans="1:3" x14ac:dyDescent="0.25">
      <c r="A21" s="3" t="s">
        <v>13</v>
      </c>
      <c r="B21" s="34">
        <f>'3'!K21+'4'!K62+'6'!K27+'7n'!K19+'9'!K4</f>
        <v>0.14618756019120838</v>
      </c>
      <c r="C21" s="6" t="s">
        <v>333</v>
      </c>
    </row>
    <row r="22" spans="1:3" x14ac:dyDescent="0.25">
      <c r="A22" s="3" t="s">
        <v>328</v>
      </c>
      <c r="B22" s="34">
        <f>'9'!K51</f>
        <v>0.12960947953297364</v>
      </c>
      <c r="C22" s="6">
        <v>9</v>
      </c>
    </row>
    <row r="23" spans="1:3" x14ac:dyDescent="0.25">
      <c r="A23" s="3" t="s">
        <v>139</v>
      </c>
      <c r="B23" s="34">
        <f>'4'!K45</f>
        <v>-0.30356238210697484</v>
      </c>
      <c r="C23" s="6">
        <v>4</v>
      </c>
    </row>
    <row r="24" spans="1:3" x14ac:dyDescent="0.25">
      <c r="A24" s="3" t="s">
        <v>257</v>
      </c>
      <c r="B24" s="34">
        <f>'7n'!K25</f>
        <v>0.3532323638573871</v>
      </c>
      <c r="C24" s="6">
        <v>7</v>
      </c>
    </row>
    <row r="25" spans="1:3" x14ac:dyDescent="0.25">
      <c r="A25" s="3" t="s">
        <v>41</v>
      </c>
      <c r="B25" s="34">
        <f>'2'!K26+'4'!K12+'10'!K30</f>
        <v>4.7255136871676768</v>
      </c>
      <c r="C25" s="6" t="s">
        <v>365</v>
      </c>
    </row>
    <row r="26" spans="1:3" x14ac:dyDescent="0.25">
      <c r="A26" s="3" t="s">
        <v>42</v>
      </c>
      <c r="B26" s="34">
        <f>'2'!K28</f>
        <v>-0.10794086642636103</v>
      </c>
      <c r="C26" s="6">
        <v>2</v>
      </c>
    </row>
    <row r="27" spans="1:3" x14ac:dyDescent="0.25">
      <c r="A27" s="3" t="s">
        <v>23</v>
      </c>
      <c r="B27" s="34">
        <f>'2'!K10+'4'!K53</f>
        <v>-0.16346633469470362</v>
      </c>
      <c r="C27" s="6" t="s">
        <v>173</v>
      </c>
    </row>
    <row r="28" spans="1:3" x14ac:dyDescent="0.25">
      <c r="A28" s="3" t="s">
        <v>354</v>
      </c>
      <c r="B28" s="34">
        <f>'10'!K25</f>
        <v>6.7334881928322829</v>
      </c>
      <c r="C28" s="6">
        <v>10</v>
      </c>
    </row>
    <row r="29" spans="1:3" x14ac:dyDescent="0.25">
      <c r="A29" s="3" t="s">
        <v>21</v>
      </c>
      <c r="B29" s="34">
        <f>'2'!K8</f>
        <v>-0.39916534296037298</v>
      </c>
      <c r="C29" s="6">
        <v>2</v>
      </c>
    </row>
    <row r="30" spans="1:3" x14ac:dyDescent="0.25">
      <c r="A30" s="3" t="s">
        <v>70</v>
      </c>
      <c r="B30" s="34">
        <f>'3'!K6+'4'!K39+'5'!K9</f>
        <v>1.4198148523973941E-3</v>
      </c>
      <c r="C30" s="6" t="s">
        <v>208</v>
      </c>
    </row>
    <row r="31" spans="1:3" x14ac:dyDescent="0.25">
      <c r="A31" s="3" t="s">
        <v>161</v>
      </c>
      <c r="B31" s="34">
        <f>'4'!K74+'7n'!K22+'10'!K33+'11'!K27</f>
        <v>-1627.3464947746763</v>
      </c>
      <c r="C31" s="6" t="s">
        <v>393</v>
      </c>
    </row>
    <row r="32" spans="1:3" x14ac:dyDescent="0.25">
      <c r="A32" s="3" t="s">
        <v>114</v>
      </c>
      <c r="B32" s="34">
        <f>'4'!K7+'5'!K31+'6'!K17</f>
        <v>9.4405335253607063</v>
      </c>
      <c r="C32" s="6" t="s">
        <v>234</v>
      </c>
    </row>
    <row r="33" spans="1:5" x14ac:dyDescent="0.25">
      <c r="A33" s="3" t="s">
        <v>46</v>
      </c>
      <c r="B33" s="34">
        <f>'2'!K32</f>
        <v>2.9856063537904447</v>
      </c>
      <c r="C33" s="6">
        <v>2</v>
      </c>
    </row>
    <row r="34" spans="1:5" x14ac:dyDescent="0.25">
      <c r="A34" s="3" t="s">
        <v>157</v>
      </c>
      <c r="B34" s="34">
        <f>'4'!K70</f>
        <v>-44.924969011048233</v>
      </c>
      <c r="C34" s="6">
        <v>4</v>
      </c>
    </row>
    <row r="35" spans="1:5" x14ac:dyDescent="0.25">
      <c r="A35" s="3" t="s">
        <v>309</v>
      </c>
      <c r="B35" s="34">
        <f>'9'!K24</f>
        <v>-0.4461356162823904</v>
      </c>
      <c r="C35" s="6">
        <v>9</v>
      </c>
    </row>
    <row r="36" spans="1:5" x14ac:dyDescent="0.25">
      <c r="A36" s="3" t="s">
        <v>325</v>
      </c>
      <c r="B36" s="34">
        <f>'9'!K44</f>
        <v>-0.31687810409346184</v>
      </c>
      <c r="C36" s="6">
        <v>9</v>
      </c>
    </row>
    <row r="37" spans="1:5" x14ac:dyDescent="0.25">
      <c r="A37" s="3" t="s">
        <v>192</v>
      </c>
      <c r="B37" s="34">
        <f>'5'!K21+'10'!K15</f>
        <v>200.86276228898441</v>
      </c>
      <c r="C37" s="6" t="s">
        <v>364</v>
      </c>
    </row>
    <row r="38" spans="1:5" x14ac:dyDescent="0.25">
      <c r="A38" s="3" t="s">
        <v>51</v>
      </c>
      <c r="B38" s="34">
        <f>'4'!K19+'2'!K38</f>
        <v>-25.262903624603268</v>
      </c>
      <c r="C38" s="6" t="s">
        <v>173</v>
      </c>
    </row>
    <row r="39" spans="1:5" x14ac:dyDescent="0.25">
      <c r="A39" s="53" t="s">
        <v>196</v>
      </c>
      <c r="B39" s="94">
        <f>'5'!K27+'8'!K9+'9'!K30+'11'!K19</f>
        <v>-2420.6970755710054</v>
      </c>
      <c r="C39" s="55" t="s">
        <v>391</v>
      </c>
    </row>
    <row r="40" spans="1:5" x14ac:dyDescent="0.25">
      <c r="A40" s="53" t="s">
        <v>213</v>
      </c>
      <c r="B40" s="94">
        <f>'6'!K4+'11'!K22</f>
        <v>-2520.4606631010092</v>
      </c>
      <c r="C40" s="55">
        <v>6.11</v>
      </c>
    </row>
    <row r="41" spans="1:5" x14ac:dyDescent="0.25">
      <c r="A41" s="3" t="s">
        <v>305</v>
      </c>
      <c r="B41" s="34">
        <f>'9'!K20</f>
        <v>-3.4623199909219693E-2</v>
      </c>
      <c r="C41" s="6">
        <v>9</v>
      </c>
    </row>
    <row r="42" spans="1:5" x14ac:dyDescent="0.25">
      <c r="A42" s="3" t="s">
        <v>12</v>
      </c>
      <c r="B42" s="34">
        <f>'3'!K15+'4'!K14+'2'!K35+'8'!K21</f>
        <v>-3.5721767072118382E-2</v>
      </c>
      <c r="C42" s="6" t="s">
        <v>286</v>
      </c>
      <c r="D42" s="105"/>
      <c r="E42" s="105"/>
    </row>
    <row r="43" spans="1:5" x14ac:dyDescent="0.25">
      <c r="A43" s="3" t="s">
        <v>317</v>
      </c>
      <c r="B43" s="34">
        <f>'9'!K34</f>
        <v>-0.33867921533055778</v>
      </c>
      <c r="C43" s="6">
        <v>9</v>
      </c>
      <c r="D43" s="105"/>
      <c r="E43" s="105"/>
    </row>
    <row r="44" spans="1:5" x14ac:dyDescent="0.25">
      <c r="A44" s="3" t="s">
        <v>348</v>
      </c>
      <c r="B44" s="34">
        <f>'10'!K19</f>
        <v>2.1991219976107459</v>
      </c>
      <c r="C44" s="6">
        <v>10</v>
      </c>
      <c r="D44" s="105"/>
      <c r="E44" s="105"/>
    </row>
    <row r="45" spans="1:5" x14ac:dyDescent="0.25">
      <c r="A45" s="20" t="s">
        <v>153</v>
      </c>
      <c r="B45" s="72">
        <f>'4'!K66</f>
        <v>-0.31894233360253565</v>
      </c>
      <c r="C45" s="73">
        <v>4</v>
      </c>
    </row>
    <row r="46" spans="1:5" x14ac:dyDescent="0.25">
      <c r="A46" s="3" t="s">
        <v>85</v>
      </c>
      <c r="B46" s="34">
        <f>'3'!K26+'4'!K64+'6'!K25+'7n'!K16</f>
        <v>-0.39478098394704375</v>
      </c>
      <c r="C46" s="6" t="s">
        <v>266</v>
      </c>
    </row>
    <row r="47" spans="1:5" x14ac:dyDescent="0.25">
      <c r="A47" s="3" t="s">
        <v>368</v>
      </c>
      <c r="B47" s="34">
        <f>'11'!K4</f>
        <v>-13878.410677725824</v>
      </c>
      <c r="C47" s="6">
        <v>11</v>
      </c>
    </row>
    <row r="48" spans="1:5" x14ac:dyDescent="0.25">
      <c r="A48" s="3" t="s">
        <v>180</v>
      </c>
      <c r="B48" s="34">
        <f>'5'!K7</f>
        <v>-0.47683953163289061</v>
      </c>
      <c r="C48" s="6">
        <v>5</v>
      </c>
    </row>
    <row r="49" spans="1:3" x14ac:dyDescent="0.25">
      <c r="A49" s="3" t="s">
        <v>239</v>
      </c>
      <c r="B49" s="34">
        <f>'7n'!K4+'8'!K26</f>
        <v>0.23651123391709916</v>
      </c>
      <c r="C49" s="6" t="s">
        <v>288</v>
      </c>
    </row>
    <row r="50" spans="1:3" x14ac:dyDescent="0.25">
      <c r="A50" s="3" t="s">
        <v>294</v>
      </c>
      <c r="B50" s="34">
        <f>'9'!K7</f>
        <v>-0.17658169860533235</v>
      </c>
      <c r="C50" s="6">
        <v>9</v>
      </c>
    </row>
    <row r="51" spans="1:3" x14ac:dyDescent="0.25">
      <c r="A51" s="3" t="s">
        <v>68</v>
      </c>
      <c r="B51" s="34">
        <f>'3'!K4+'4'!K21+'7n'!K8+'9'!K55+'10'!K27+'11'!K25</f>
        <v>-1264.8521174509292</v>
      </c>
      <c r="C51" s="6" t="s">
        <v>392</v>
      </c>
    </row>
    <row r="52" spans="1:3" x14ac:dyDescent="0.25">
      <c r="A52" s="3" t="s">
        <v>300</v>
      </c>
      <c r="B52" s="34">
        <f>'9'!K14</f>
        <v>0.44137680009089308</v>
      </c>
      <c r="C52" s="6">
        <v>9</v>
      </c>
    </row>
    <row r="53" spans="1:3" x14ac:dyDescent="0.25">
      <c r="A53" s="3" t="s">
        <v>35</v>
      </c>
      <c r="B53" s="34">
        <f>'2'!K19</f>
        <v>9.6842599277806585E-2</v>
      </c>
      <c r="C53" s="6">
        <v>2</v>
      </c>
    </row>
    <row r="54" spans="1:3" x14ac:dyDescent="0.25">
      <c r="A54" s="3" t="s">
        <v>177</v>
      </c>
      <c r="B54" s="34">
        <f>'5'!K4</f>
        <v>8.6885068531046272E-2</v>
      </c>
      <c r="C54" s="6">
        <v>5</v>
      </c>
    </row>
    <row r="55" spans="1:3" x14ac:dyDescent="0.25">
      <c r="A55" s="3" t="s">
        <v>31</v>
      </c>
      <c r="B55" s="34">
        <f>'2'!K15</f>
        <v>-0.41264548736489814</v>
      </c>
      <c r="C55" s="6">
        <v>2</v>
      </c>
    </row>
    <row r="56" spans="1:3" x14ac:dyDescent="0.25">
      <c r="A56" s="3" t="s">
        <v>247</v>
      </c>
      <c r="B56" s="34">
        <f>'7n'!K12</f>
        <v>0.43503569741551473</v>
      </c>
      <c r="C56" s="6">
        <v>7</v>
      </c>
    </row>
    <row r="57" spans="1:3" x14ac:dyDescent="0.25">
      <c r="A57" s="3" t="s">
        <v>326</v>
      </c>
      <c r="B57" s="34">
        <f>'9'!K46+'11'!K29</f>
        <v>-929.79375637314888</v>
      </c>
      <c r="C57" s="6">
        <v>9.11</v>
      </c>
    </row>
    <row r="58" spans="1:3" x14ac:dyDescent="0.25">
      <c r="A58" s="3" t="s">
        <v>262</v>
      </c>
      <c r="B58" s="34">
        <f>'7n'!K31</f>
        <v>0.39930327282547751</v>
      </c>
      <c r="C58" s="6">
        <v>7</v>
      </c>
    </row>
    <row r="59" spans="1:3" x14ac:dyDescent="0.25">
      <c r="A59" s="3" t="s">
        <v>230</v>
      </c>
      <c r="B59" s="34">
        <f>'6'!K30+'9'!K49</f>
        <v>-7.7019570843958718E-2</v>
      </c>
      <c r="C59" s="6">
        <v>6.9</v>
      </c>
    </row>
    <row r="60" spans="1:3" x14ac:dyDescent="0.25">
      <c r="A60" s="3" t="s">
        <v>81</v>
      </c>
      <c r="B60" s="34">
        <f>'3'!K18</f>
        <v>116.85769585253456</v>
      </c>
      <c r="C60" s="6">
        <v>3</v>
      </c>
    </row>
    <row r="61" spans="1:3" x14ac:dyDescent="0.25">
      <c r="A61" s="3" t="s">
        <v>298</v>
      </c>
      <c r="B61" s="34">
        <f>'9'!K12</f>
        <v>0.48790588502106402</v>
      </c>
      <c r="C61" s="6">
        <v>9</v>
      </c>
    </row>
  </sheetData>
  <sortState ref="A2:D33">
    <sortCondition ref="A2:A3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291</v>
      </c>
      <c r="K1" s="101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7"/>
      <c r="E4" s="9"/>
      <c r="F4" s="10"/>
      <c r="G4" s="10"/>
      <c r="H4" s="75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292</v>
      </c>
      <c r="B5" s="3">
        <v>1</v>
      </c>
      <c r="C5" s="3">
        <v>1167</v>
      </c>
      <c r="D5" s="84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5"/>
      <c r="I5" s="34">
        <f>H5-G5</f>
        <v>-671.53658169860523</v>
      </c>
      <c r="J5" s="39"/>
      <c r="K5" s="40"/>
    </row>
    <row r="6" spans="1:12" ht="30" x14ac:dyDescent="0.25">
      <c r="A6" s="18" t="s">
        <v>293</v>
      </c>
      <c r="B6" s="3">
        <v>1</v>
      </c>
      <c r="C6" s="3">
        <v>1167</v>
      </c>
      <c r="D6" s="83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5"/>
      <c r="I6" s="34">
        <f>H6-G6</f>
        <v>-671.53658169860523</v>
      </c>
      <c r="J6" s="39"/>
      <c r="K6" s="40"/>
    </row>
    <row r="7" spans="1:12" x14ac:dyDescent="0.25">
      <c r="A7" s="9" t="s">
        <v>294</v>
      </c>
      <c r="B7" s="9"/>
      <c r="C7" s="9"/>
      <c r="D7" s="87"/>
      <c r="E7" s="9"/>
      <c r="F7" s="10"/>
      <c r="G7" s="10"/>
      <c r="H7" s="75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5" t="s">
        <v>295</v>
      </c>
      <c r="B8" s="3">
        <v>1</v>
      </c>
      <c r="C8" s="3">
        <v>1147</v>
      </c>
      <c r="D8" s="84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5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7"/>
      <c r="E9" s="9"/>
      <c r="F9" s="10"/>
      <c r="G9" s="10"/>
      <c r="H9" s="75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296</v>
      </c>
      <c r="B10" s="3">
        <v>1</v>
      </c>
      <c r="C10" s="3">
        <v>685</v>
      </c>
      <c r="D10" s="84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5"/>
      <c r="I10" s="34">
        <f>H10-G10</f>
        <v>-470.06058169860529</v>
      </c>
      <c r="J10" s="39"/>
      <c r="K10" s="40"/>
    </row>
    <row r="11" spans="1:12" ht="35.25" x14ac:dyDescent="0.25">
      <c r="A11" s="95" t="s">
        <v>297</v>
      </c>
      <c r="B11" s="3">
        <v>1</v>
      </c>
      <c r="C11" s="3">
        <v>1468</v>
      </c>
      <c r="D11" s="83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5"/>
      <c r="I11" s="34">
        <f>H11-G11</f>
        <v>-852.47375620818684</v>
      </c>
      <c r="J11" s="39"/>
      <c r="K11" s="40"/>
    </row>
    <row r="12" spans="1:12" x14ac:dyDescent="0.25">
      <c r="A12" s="9" t="s">
        <v>298</v>
      </c>
      <c r="B12" s="9"/>
      <c r="C12" s="9"/>
      <c r="D12" s="87"/>
      <c r="E12" s="9"/>
      <c r="F12" s="10"/>
      <c r="G12" s="10"/>
      <c r="H12" s="75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299</v>
      </c>
      <c r="B13" s="3">
        <v>1</v>
      </c>
      <c r="C13" s="3">
        <v>1749</v>
      </c>
      <c r="D13" s="84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5"/>
      <c r="I13" s="34">
        <f>H13-G13</f>
        <v>-1392.5120941149789</v>
      </c>
      <c r="J13" s="39"/>
      <c r="K13" s="40"/>
    </row>
    <row r="14" spans="1:12" x14ac:dyDescent="0.25">
      <c r="A14" s="9" t="s">
        <v>300</v>
      </c>
      <c r="B14" s="9"/>
      <c r="C14" s="9"/>
      <c r="D14" s="87"/>
      <c r="E14" s="9"/>
      <c r="F14" s="10"/>
      <c r="G14" s="10"/>
      <c r="H14" s="75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82"/>
    </row>
    <row r="15" spans="1:12" ht="24" x14ac:dyDescent="0.25">
      <c r="A15" s="95" t="s">
        <v>301</v>
      </c>
      <c r="B15" s="3">
        <v>1</v>
      </c>
      <c r="C15" s="3">
        <v>1725</v>
      </c>
      <c r="D15" s="84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5"/>
      <c r="I15" s="34">
        <f>H15-G15</f>
        <v>-1272.2417450958158</v>
      </c>
      <c r="J15" s="39"/>
      <c r="K15" s="40"/>
    </row>
    <row r="16" spans="1:12" ht="30" x14ac:dyDescent="0.25">
      <c r="A16" s="18" t="s">
        <v>302</v>
      </c>
      <c r="B16" s="3">
        <v>1</v>
      </c>
      <c r="C16" s="3">
        <v>794</v>
      </c>
      <c r="D16" s="83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5"/>
      <c r="I16" s="34">
        <f>H16-G16</f>
        <v>-451.31687810409346</v>
      </c>
      <c r="J16" s="39"/>
      <c r="K16" s="40"/>
    </row>
    <row r="17" spans="1:12" x14ac:dyDescent="0.25">
      <c r="A17" s="92">
        <v>51150</v>
      </c>
      <c r="B17" s="9"/>
      <c r="C17" s="9"/>
      <c r="D17" s="87"/>
      <c r="E17" s="9"/>
      <c r="F17" s="10"/>
      <c r="G17" s="10"/>
      <c r="H17" s="75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337</v>
      </c>
    </row>
    <row r="18" spans="1:12" ht="24" x14ac:dyDescent="0.25">
      <c r="A18" s="95" t="s">
        <v>303</v>
      </c>
      <c r="B18" s="3">
        <v>1</v>
      </c>
      <c r="C18" s="3">
        <v>1146</v>
      </c>
      <c r="D18" s="84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5"/>
      <c r="I18" s="34">
        <f>H18-G18</f>
        <v>-708.69122712325657</v>
      </c>
      <c r="J18" s="39"/>
      <c r="K18" s="40"/>
    </row>
    <row r="19" spans="1:12" ht="30" x14ac:dyDescent="0.25">
      <c r="A19" s="79" t="s">
        <v>304</v>
      </c>
      <c r="B19" s="3">
        <v>1</v>
      </c>
      <c r="C19" s="3">
        <f>2476/1000*300</f>
        <v>742.8</v>
      </c>
      <c r="D19" s="83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5"/>
      <c r="I19" s="34">
        <f>H19-G19</f>
        <v>-554.28674879238008</v>
      </c>
      <c r="J19" s="39"/>
      <c r="K19" s="40"/>
    </row>
    <row r="20" spans="1:12" x14ac:dyDescent="0.25">
      <c r="A20" s="9" t="s">
        <v>305</v>
      </c>
      <c r="B20" s="9"/>
      <c r="C20" s="9"/>
      <c r="D20" s="87"/>
      <c r="E20" s="9"/>
      <c r="F20" s="10"/>
      <c r="G20" s="10"/>
      <c r="H20" s="75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306</v>
      </c>
      <c r="B21" s="3">
        <v>1</v>
      </c>
      <c r="C21" s="3">
        <v>806</v>
      </c>
      <c r="D21" s="84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5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307</v>
      </c>
      <c r="B22" s="3">
        <v>1</v>
      </c>
      <c r="C22" s="3">
        <v>1728</v>
      </c>
      <c r="D22" s="84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5"/>
      <c r="I22" s="34">
        <f t="shared" si="10"/>
        <v>-1053.0190470574894</v>
      </c>
      <c r="J22" s="39"/>
      <c r="K22" s="40"/>
    </row>
    <row r="23" spans="1:12" x14ac:dyDescent="0.25">
      <c r="A23" s="18" t="s">
        <v>308</v>
      </c>
      <c r="B23" s="3">
        <v>1</v>
      </c>
      <c r="C23" s="3">
        <v>967</v>
      </c>
      <c r="D23" s="84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5"/>
      <c r="I23" s="34">
        <f t="shared" si="10"/>
        <v>-624.68269803832629</v>
      </c>
      <c r="J23" s="39"/>
      <c r="K23" s="40"/>
    </row>
    <row r="24" spans="1:12" x14ac:dyDescent="0.25">
      <c r="A24" s="9" t="s">
        <v>309</v>
      </c>
      <c r="B24" s="9"/>
      <c r="C24" s="9"/>
      <c r="D24" s="87"/>
      <c r="E24" s="9"/>
      <c r="F24" s="10"/>
      <c r="G24" s="10"/>
      <c r="H24" s="75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306</v>
      </c>
      <c r="B25" s="3">
        <v>1</v>
      </c>
      <c r="C25" s="3">
        <v>806</v>
      </c>
      <c r="D25" s="84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5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310</v>
      </c>
      <c r="B26" s="3">
        <v>1</v>
      </c>
      <c r="C26" s="3">
        <v>672</v>
      </c>
      <c r="D26" s="84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5"/>
      <c r="I26" s="34">
        <f t="shared" si="12"/>
        <v>-464.62658169860526</v>
      </c>
      <c r="J26" s="39"/>
      <c r="K26" s="40"/>
    </row>
    <row r="27" spans="1:12" x14ac:dyDescent="0.25">
      <c r="A27" s="18" t="s">
        <v>311</v>
      </c>
      <c r="B27" s="3">
        <v>1</v>
      </c>
      <c r="C27" s="3">
        <v>849</v>
      </c>
      <c r="D27" s="84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5"/>
      <c r="I27" s="34">
        <f t="shared" si="12"/>
        <v>-538.61258169860525</v>
      </c>
      <c r="J27" s="39"/>
      <c r="K27" s="40"/>
    </row>
    <row r="28" spans="1:12" x14ac:dyDescent="0.25">
      <c r="A28" s="18" t="s">
        <v>312</v>
      </c>
      <c r="B28" s="3">
        <v>1</v>
      </c>
      <c r="C28" s="3">
        <v>1730</v>
      </c>
      <c r="D28" s="84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5"/>
      <c r="I28" s="34">
        <f t="shared" si="12"/>
        <v>-1053.8550470574894</v>
      </c>
      <c r="J28" s="39"/>
      <c r="K28" s="40"/>
    </row>
    <row r="29" spans="1:12" ht="30" x14ac:dyDescent="0.25">
      <c r="A29" s="18" t="s">
        <v>313</v>
      </c>
      <c r="B29" s="3">
        <v>1</v>
      </c>
      <c r="C29" s="3">
        <v>1728</v>
      </c>
      <c r="D29" s="84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5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7"/>
      <c r="E30" s="9"/>
      <c r="F30" s="10"/>
      <c r="G30" s="10"/>
      <c r="H30" s="75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335</v>
      </c>
    </row>
    <row r="31" spans="1:12" x14ac:dyDescent="0.25">
      <c r="A31" s="18" t="s">
        <v>314</v>
      </c>
      <c r="B31" s="3">
        <v>1</v>
      </c>
      <c r="C31" s="3">
        <v>1344</v>
      </c>
      <c r="D31" s="84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5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315</v>
      </c>
      <c r="B32" s="3">
        <v>1</v>
      </c>
      <c r="C32" s="3">
        <v>1167</v>
      </c>
      <c r="D32" s="84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5"/>
      <c r="I32" s="34">
        <f t="shared" si="14"/>
        <v>-671.53658169860523</v>
      </c>
      <c r="J32" s="39"/>
      <c r="K32" s="40"/>
    </row>
    <row r="33" spans="1:12" x14ac:dyDescent="0.25">
      <c r="A33" s="79" t="s">
        <v>316</v>
      </c>
      <c r="B33" s="3">
        <v>1</v>
      </c>
      <c r="C33" s="3">
        <f>2476/1000*100</f>
        <v>247.6</v>
      </c>
      <c r="D33" s="84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5"/>
      <c r="I33" s="34">
        <f t="shared" si="14"/>
        <v>-184.76224959746</v>
      </c>
      <c r="J33" s="39"/>
      <c r="K33" s="40"/>
    </row>
    <row r="34" spans="1:12" x14ac:dyDescent="0.25">
      <c r="A34" s="9" t="s">
        <v>317</v>
      </c>
      <c r="B34" s="9"/>
      <c r="C34" s="9"/>
      <c r="D34" s="87"/>
      <c r="E34" s="9"/>
      <c r="F34" s="10"/>
      <c r="G34" s="10"/>
      <c r="H34" s="75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4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5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318</v>
      </c>
      <c r="B36" s="3">
        <v>1</v>
      </c>
      <c r="C36" s="3">
        <v>664</v>
      </c>
      <c r="D36" s="84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5"/>
      <c r="I36" s="34">
        <f t="shared" si="16"/>
        <v>-440.08289919492006</v>
      </c>
      <c r="J36" s="39"/>
      <c r="K36" s="40"/>
    </row>
    <row r="37" spans="1:12" x14ac:dyDescent="0.25">
      <c r="A37" s="18" t="s">
        <v>319</v>
      </c>
      <c r="B37" s="3">
        <v>1</v>
      </c>
      <c r="C37" s="3">
        <v>828</v>
      </c>
      <c r="D37" s="84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5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7"/>
      <c r="E38" s="9"/>
      <c r="F38" s="10"/>
      <c r="G38" s="10"/>
      <c r="H38" s="75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320</v>
      </c>
      <c r="B39" s="3">
        <v>1</v>
      </c>
      <c r="C39" s="3">
        <f>2476/1000*250</f>
        <v>619</v>
      </c>
      <c r="D39" s="84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5"/>
      <c r="I39" s="34">
        <f>H39-G39</f>
        <v>-461.90562399365001</v>
      </c>
      <c r="J39" s="39"/>
      <c r="K39" s="40"/>
    </row>
    <row r="40" spans="1:12" x14ac:dyDescent="0.25">
      <c r="A40" s="9" t="s">
        <v>321</v>
      </c>
      <c r="B40" s="9"/>
      <c r="C40" s="9"/>
      <c r="D40" s="87"/>
      <c r="E40" s="9"/>
      <c r="F40" s="10"/>
      <c r="G40" s="10"/>
      <c r="H40" s="75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336</v>
      </c>
    </row>
    <row r="41" spans="1:12" ht="30" x14ac:dyDescent="0.25">
      <c r="A41" s="79" t="s">
        <v>322</v>
      </c>
      <c r="B41" s="3">
        <v>1</v>
      </c>
      <c r="C41" s="3">
        <f>2476/1000*200</f>
        <v>495.2</v>
      </c>
      <c r="D41" s="84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5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323</v>
      </c>
      <c r="B42" s="3">
        <v>1</v>
      </c>
      <c r="C42" s="3">
        <v>1146</v>
      </c>
      <c r="D42" s="84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5"/>
      <c r="I42" s="34">
        <f t="shared" si="20"/>
        <v>-708.69122712325657</v>
      </c>
      <c r="J42" s="39"/>
      <c r="K42" s="40"/>
    </row>
    <row r="43" spans="1:12" ht="30" x14ac:dyDescent="0.25">
      <c r="A43" s="18" t="s">
        <v>324</v>
      </c>
      <c r="B43" s="3">
        <v>1</v>
      </c>
      <c r="C43" s="3">
        <v>1700</v>
      </c>
      <c r="D43" s="84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5"/>
      <c r="I43" s="34">
        <f t="shared" si="20"/>
        <v>-1041.3150470574894</v>
      </c>
      <c r="J43" s="39"/>
      <c r="K43" s="40"/>
    </row>
    <row r="44" spans="1:12" x14ac:dyDescent="0.25">
      <c r="A44" s="9" t="s">
        <v>325</v>
      </c>
      <c r="B44" s="9"/>
      <c r="C44" s="9"/>
      <c r="D44" s="87"/>
      <c r="E44" s="9"/>
      <c r="F44" s="10"/>
      <c r="G44" s="10"/>
      <c r="H44" s="75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302</v>
      </c>
      <c r="B45" s="3">
        <v>1</v>
      </c>
      <c r="C45" s="3">
        <v>794</v>
      </c>
      <c r="D45" s="84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5"/>
      <c r="I45" s="34">
        <f>H45-G45</f>
        <v>-451.31687810409346</v>
      </c>
      <c r="J45" s="39"/>
      <c r="K45" s="40"/>
    </row>
    <row r="46" spans="1:12" x14ac:dyDescent="0.25">
      <c r="A46" s="9" t="s">
        <v>326</v>
      </c>
      <c r="B46" s="9"/>
      <c r="C46" s="9"/>
      <c r="D46" s="87"/>
      <c r="E46" s="9"/>
      <c r="F46" s="10"/>
      <c r="G46" s="10"/>
      <c r="H46" s="75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306</v>
      </c>
      <c r="B47" s="3">
        <v>1</v>
      </c>
      <c r="C47" s="3">
        <v>806</v>
      </c>
      <c r="D47" s="84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5"/>
      <c r="I47" s="34">
        <f t="shared" ref="I47:I48" si="24">H47-G47</f>
        <v>-456.33287810409342</v>
      </c>
      <c r="J47" s="39"/>
      <c r="K47" s="40"/>
    </row>
    <row r="48" spans="1:12" x14ac:dyDescent="0.25">
      <c r="A48" s="102" t="s">
        <v>332</v>
      </c>
      <c r="B48" s="3">
        <v>1</v>
      </c>
      <c r="C48" s="3">
        <v>934</v>
      </c>
      <c r="D48" s="84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5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7"/>
      <c r="E49" s="9"/>
      <c r="F49" s="10"/>
      <c r="G49" s="10"/>
      <c r="H49" s="75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327</v>
      </c>
      <c r="B50" s="3">
        <v>1</v>
      </c>
      <c r="C50" s="3">
        <v>1344</v>
      </c>
      <c r="D50" s="84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5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328</v>
      </c>
      <c r="B51" s="9"/>
      <c r="C51" s="9"/>
      <c r="D51" s="87"/>
      <c r="E51" s="9"/>
      <c r="F51" s="10"/>
      <c r="G51" s="10"/>
      <c r="H51" s="75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307</v>
      </c>
      <c r="B52" s="3">
        <v>1</v>
      </c>
      <c r="C52" s="3">
        <v>1728</v>
      </c>
      <c r="D52" s="84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5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329</v>
      </c>
      <c r="B53" s="3">
        <v>1</v>
      </c>
      <c r="C53" s="3">
        <v>835</v>
      </c>
      <c r="D53" s="84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5"/>
      <c r="I53" s="34">
        <f t="shared" si="26"/>
        <v>-477.64140718902377</v>
      </c>
      <c r="J53" s="39"/>
      <c r="K53" s="40"/>
    </row>
    <row r="54" spans="1:12" x14ac:dyDescent="0.25">
      <c r="A54" s="102" t="s">
        <v>332</v>
      </c>
      <c r="B54" s="3">
        <v>1</v>
      </c>
      <c r="C54" s="3">
        <v>934</v>
      </c>
      <c r="D54" s="84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5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7"/>
      <c r="E55" s="9"/>
      <c r="F55" s="10"/>
      <c r="G55" s="10"/>
      <c r="H55" s="75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82" t="s">
        <v>338</v>
      </c>
    </row>
    <row r="56" spans="1:12" ht="30" x14ac:dyDescent="0.25">
      <c r="A56" s="68" t="s">
        <v>330</v>
      </c>
      <c r="B56" s="106">
        <v>1</v>
      </c>
      <c r="C56" s="106"/>
      <c r="D56" s="107">
        <f t="shared" ref="D56:D57" si="29">B56*C56*0.1</f>
        <v>0</v>
      </c>
      <c r="E56" s="106"/>
      <c r="F56" s="108">
        <f>E56/$E$60*$F$60</f>
        <v>0</v>
      </c>
      <c r="G56" s="108">
        <f t="shared" ref="G56:G59" si="30">(B56*C56)*$B$1+D56*$B$1+F56*$B$1</f>
        <v>0</v>
      </c>
      <c r="H56" s="106"/>
      <c r="I56" s="109">
        <f>H56-G56</f>
        <v>0</v>
      </c>
      <c r="J56" s="110"/>
      <c r="K56" s="111"/>
    </row>
    <row r="57" spans="1:12" ht="45" x14ac:dyDescent="0.25">
      <c r="A57" s="18" t="s">
        <v>331</v>
      </c>
      <c r="B57" s="3">
        <v>1</v>
      </c>
      <c r="C57" s="3">
        <v>1146</v>
      </c>
      <c r="D57" s="83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5"/>
      <c r="I57" s="34">
        <f>H57-G57</f>
        <v>-708.69122712325657</v>
      </c>
      <c r="J57" s="39"/>
      <c r="K57" s="40"/>
    </row>
    <row r="58" spans="1:12" x14ac:dyDescent="0.25">
      <c r="A58" s="91" t="s">
        <v>30</v>
      </c>
      <c r="B58" s="89"/>
      <c r="C58" s="89"/>
      <c r="D58" s="87"/>
      <c r="E58" s="87"/>
      <c r="F58" s="10"/>
      <c r="G58" s="10"/>
      <c r="H58" s="75"/>
      <c r="I58" s="42"/>
      <c r="J58" s="38"/>
      <c r="K58" s="38"/>
    </row>
    <row r="59" spans="1:12" x14ac:dyDescent="0.25">
      <c r="A59" s="93"/>
      <c r="B59" s="84"/>
      <c r="C59" s="84"/>
      <c r="D59" s="84">
        <f t="shared" ref="D59" si="31">B59*C59*0.1</f>
        <v>0</v>
      </c>
      <c r="E59" s="84">
        <v>0.30249999999999999</v>
      </c>
      <c r="F59" s="30">
        <f>E59/$E$60*$F$60</f>
        <v>562.53543485655962</v>
      </c>
      <c r="G59" s="30">
        <f t="shared" si="30"/>
        <v>213.76346524549265</v>
      </c>
      <c r="H59" s="75"/>
      <c r="I59" s="28"/>
      <c r="J59" s="28"/>
      <c r="K59" s="28"/>
    </row>
    <row r="60" spans="1:12" x14ac:dyDescent="0.25">
      <c r="A60" s="27"/>
      <c r="B60" s="28"/>
      <c r="C60" s="28"/>
      <c r="D60" s="28"/>
      <c r="E60" s="103">
        <f>SUM(E5:E59)</f>
        <v>11.023750000000001</v>
      </c>
      <c r="F60" s="29">
        <v>20500</v>
      </c>
      <c r="G60" s="28">
        <f>F60/E60</f>
        <v>1859.6212722530897</v>
      </c>
      <c r="H60" s="75"/>
      <c r="I60" s="28"/>
      <c r="J60" s="28"/>
      <c r="K60" s="28"/>
    </row>
    <row r="62" spans="1:12" ht="63.75" customHeight="1" x14ac:dyDescent="0.25">
      <c r="A62" s="118" t="s">
        <v>210</v>
      </c>
      <c r="B62" s="119"/>
      <c r="C62" s="119"/>
      <c r="D62" s="119"/>
      <c r="E62" s="119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291</v>
      </c>
      <c r="K1" s="101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112" t="s">
        <v>339</v>
      </c>
      <c r="B4" s="9"/>
      <c r="C4" s="9"/>
      <c r="D4" s="87"/>
      <c r="E4" s="9"/>
      <c r="F4" s="10"/>
      <c r="G4" s="10"/>
      <c r="H4" s="75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13" t="s">
        <v>340</v>
      </c>
      <c r="B5" s="3">
        <v>1</v>
      </c>
      <c r="C5" s="3">
        <v>685</v>
      </c>
      <c r="D5" s="84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5"/>
      <c r="I5" s="34">
        <f t="shared" ref="I5:I10" si="1">H5-G5</f>
        <v>-637.3443358023892</v>
      </c>
      <c r="J5" s="39"/>
      <c r="K5" s="40"/>
    </row>
    <row r="6" spans="1:11" x14ac:dyDescent="0.25">
      <c r="A6" s="113" t="s">
        <v>341</v>
      </c>
      <c r="B6" s="3">
        <v>1</v>
      </c>
      <c r="C6" s="3">
        <v>670</v>
      </c>
      <c r="D6" s="84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5"/>
      <c r="I6" s="34">
        <f t="shared" si="1"/>
        <v>-628.53046480238925</v>
      </c>
      <c r="J6" s="39"/>
      <c r="K6" s="40"/>
    </row>
    <row r="7" spans="1:11" x14ac:dyDescent="0.25">
      <c r="A7" s="24" t="s">
        <v>307</v>
      </c>
      <c r="B7" s="3">
        <v>1</v>
      </c>
      <c r="C7" s="3">
        <v>1728</v>
      </c>
      <c r="D7" s="84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5"/>
      <c r="I7" s="34">
        <f t="shared" ref="I7" si="4">H7-G7</f>
        <v>-1438.0775474443005</v>
      </c>
      <c r="J7" s="39"/>
      <c r="K7" s="40"/>
    </row>
    <row r="8" spans="1:11" x14ac:dyDescent="0.25">
      <c r="A8" s="114" t="s">
        <v>37</v>
      </c>
      <c r="B8" s="26">
        <v>1</v>
      </c>
      <c r="C8" s="26">
        <v>935</v>
      </c>
      <c r="D8" s="84">
        <f>B8*C8*0.1</f>
        <v>93.5</v>
      </c>
      <c r="E8" s="96">
        <v>0.16900000000000001</v>
      </c>
      <c r="F8" s="30">
        <f t="shared" si="0"/>
        <v>285.76596281652229</v>
      </c>
      <c r="G8" s="30">
        <f t="shared" si="2"/>
        <v>702.04670642155304</v>
      </c>
      <c r="H8" s="75"/>
      <c r="I8" s="34">
        <f t="shared" si="1"/>
        <v>-702.04670642155304</v>
      </c>
      <c r="J8" s="39"/>
      <c r="K8" s="40"/>
    </row>
    <row r="9" spans="1:11" x14ac:dyDescent="0.25">
      <c r="A9" s="113" t="s">
        <v>242</v>
      </c>
      <c r="B9" s="3">
        <v>1</v>
      </c>
      <c r="C9" s="3">
        <v>1404</v>
      </c>
      <c r="D9" s="84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5"/>
      <c r="I9" s="34">
        <f t="shared" si="1"/>
        <v>-942.40043900119463</v>
      </c>
      <c r="J9" s="39"/>
      <c r="K9" s="40"/>
    </row>
    <row r="10" spans="1:11" x14ac:dyDescent="0.25">
      <c r="A10" s="113" t="s">
        <v>342</v>
      </c>
      <c r="B10" s="115">
        <v>1</v>
      </c>
      <c r="C10" s="3">
        <v>1136</v>
      </c>
      <c r="D10" s="84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5"/>
      <c r="I10" s="34">
        <f t="shared" si="1"/>
        <v>-961.05911390298661</v>
      </c>
      <c r="J10" s="39"/>
      <c r="K10" s="40"/>
    </row>
    <row r="11" spans="1:11" x14ac:dyDescent="0.25">
      <c r="A11" s="112" t="s">
        <v>216</v>
      </c>
      <c r="B11" s="9"/>
      <c r="C11" s="9"/>
      <c r="D11" s="87"/>
      <c r="E11" s="9"/>
      <c r="F11" s="10"/>
      <c r="G11" s="10"/>
      <c r="H11" s="75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13" t="s">
        <v>343</v>
      </c>
      <c r="B12" s="117">
        <v>2</v>
      </c>
      <c r="C12" s="3">
        <v>925</v>
      </c>
      <c r="D12" s="84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5"/>
      <c r="I12" s="34">
        <f t="shared" ref="I12:I14" si="5">H12-G12</f>
        <v>-1362.5344329797258</v>
      </c>
      <c r="J12" s="39"/>
      <c r="K12" s="40"/>
    </row>
    <row r="13" spans="1:11" x14ac:dyDescent="0.25">
      <c r="A13" s="113" t="s">
        <v>344</v>
      </c>
      <c r="B13" s="117">
        <v>2</v>
      </c>
      <c r="C13" s="3">
        <v>925</v>
      </c>
      <c r="D13" s="84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5"/>
      <c r="I13" s="34">
        <f t="shared" si="5"/>
        <v>-1362.5344329797258</v>
      </c>
      <c r="J13" s="39"/>
      <c r="K13" s="40"/>
    </row>
    <row r="14" spans="1:11" x14ac:dyDescent="0.25">
      <c r="A14" s="113" t="s">
        <v>345</v>
      </c>
      <c r="B14" s="113">
        <v>1</v>
      </c>
      <c r="C14" s="3">
        <v>1299</v>
      </c>
      <c r="D14" s="84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5"/>
      <c r="I14" s="34">
        <f t="shared" si="5"/>
        <v>-1711.6906060711872</v>
      </c>
      <c r="J14" s="39"/>
      <c r="K14" s="40"/>
    </row>
    <row r="15" spans="1:11" x14ac:dyDescent="0.25">
      <c r="A15" s="112" t="s">
        <v>192</v>
      </c>
      <c r="B15" s="112"/>
      <c r="C15" s="9"/>
      <c r="D15" s="87"/>
      <c r="E15" s="9"/>
      <c r="F15" s="10"/>
      <c r="G15" s="10"/>
      <c r="H15" s="75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13" t="s">
        <v>346</v>
      </c>
      <c r="B16" s="113">
        <v>1</v>
      </c>
      <c r="C16" s="3">
        <v>2748</v>
      </c>
      <c r="D16" s="84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5"/>
      <c r="I16" s="34">
        <f t="shared" ref="I16:I18" si="7">H16-G16</f>
        <v>-3186.3509927236819</v>
      </c>
      <c r="J16" s="39"/>
      <c r="K16" s="40"/>
    </row>
    <row r="17" spans="1:12" x14ac:dyDescent="0.25">
      <c r="A17" s="113" t="s">
        <v>347</v>
      </c>
      <c r="B17" s="113">
        <v>1</v>
      </c>
      <c r="C17" s="3">
        <v>2344</v>
      </c>
      <c r="D17" s="84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5"/>
      <c r="I17" s="34">
        <f t="shared" si="7"/>
        <v>-2395.2736400857411</v>
      </c>
      <c r="J17" s="39"/>
      <c r="K17" s="40"/>
    </row>
    <row r="18" spans="1:12" x14ac:dyDescent="0.25">
      <c r="A18" s="113" t="s">
        <v>363</v>
      </c>
      <c r="B18" s="113">
        <v>1</v>
      </c>
      <c r="C18" s="3">
        <v>2316</v>
      </c>
      <c r="D18" s="84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5"/>
      <c r="I18" s="34">
        <f t="shared" si="7"/>
        <v>-1929.9073088827124</v>
      </c>
      <c r="J18" s="39"/>
      <c r="K18" s="40"/>
    </row>
    <row r="19" spans="1:12" x14ac:dyDescent="0.25">
      <c r="A19" s="112" t="s">
        <v>348</v>
      </c>
      <c r="B19" s="112"/>
      <c r="C19" s="9"/>
      <c r="D19" s="87"/>
      <c r="E19" s="9"/>
      <c r="F19" s="10"/>
      <c r="G19" s="10"/>
      <c r="H19" s="75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13" t="s">
        <v>349</v>
      </c>
      <c r="B20" s="117">
        <v>2</v>
      </c>
      <c r="C20" s="3">
        <v>1404</v>
      </c>
      <c r="D20" s="84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5"/>
      <c r="I20" s="34">
        <f>H20-G20</f>
        <v>-1884.8008780023893</v>
      </c>
      <c r="J20" s="39"/>
      <c r="K20" s="40"/>
    </row>
    <row r="21" spans="1:12" x14ac:dyDescent="0.25">
      <c r="A21" s="112" t="s">
        <v>350</v>
      </c>
      <c r="B21" s="9"/>
      <c r="C21" s="9"/>
      <c r="D21" s="87"/>
      <c r="E21" s="9"/>
      <c r="F21" s="10"/>
      <c r="G21" s="10"/>
      <c r="H21" s="75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13" t="s">
        <v>351</v>
      </c>
      <c r="B22" s="3">
        <v>1</v>
      </c>
      <c r="C22" s="3">
        <v>1404</v>
      </c>
      <c r="D22" s="84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5"/>
      <c r="I22" s="34">
        <f>H22-G22</f>
        <v>-942.40043900119463</v>
      </c>
      <c r="J22" s="39"/>
      <c r="K22" s="40"/>
    </row>
    <row r="23" spans="1:12" x14ac:dyDescent="0.25">
      <c r="A23" s="112" t="s">
        <v>352</v>
      </c>
      <c r="B23" s="9"/>
      <c r="C23" s="9"/>
      <c r="D23" s="87"/>
      <c r="E23" s="9"/>
      <c r="F23" s="10"/>
      <c r="G23" s="10"/>
      <c r="H23" s="75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6" t="s">
        <v>353</v>
      </c>
      <c r="B24" s="3">
        <v>1</v>
      </c>
      <c r="C24" s="3">
        <v>1232</v>
      </c>
      <c r="D24" s="84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5"/>
      <c r="I24" s="34">
        <f>H24-G24</f>
        <v>-1005.7256769628671</v>
      </c>
      <c r="J24" s="39"/>
      <c r="K24" s="40"/>
    </row>
    <row r="25" spans="1:12" x14ac:dyDescent="0.25">
      <c r="A25" s="112" t="s">
        <v>354</v>
      </c>
      <c r="B25" s="9"/>
      <c r="C25" s="9"/>
      <c r="D25" s="87"/>
      <c r="E25" s="9"/>
      <c r="F25" s="10"/>
      <c r="G25" s="10"/>
      <c r="H25" s="75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6" t="s">
        <v>355</v>
      </c>
      <c r="B26" s="3">
        <v>1</v>
      </c>
      <c r="C26" s="3">
        <v>1601</v>
      </c>
      <c r="D26" s="84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5"/>
      <c r="I26" s="34">
        <f>H26-G26</f>
        <v>-1645.2665118071677</v>
      </c>
      <c r="J26" s="39"/>
      <c r="K26" s="40"/>
    </row>
    <row r="27" spans="1:12" x14ac:dyDescent="0.25">
      <c r="A27" s="112" t="s">
        <v>68</v>
      </c>
      <c r="B27" s="9"/>
      <c r="C27" s="9"/>
      <c r="D27" s="87"/>
      <c r="E27" s="9"/>
      <c r="F27" s="10"/>
      <c r="G27" s="10"/>
      <c r="H27" s="75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13" t="s">
        <v>356</v>
      </c>
      <c r="B28" s="3">
        <v>1</v>
      </c>
      <c r="C28" s="3">
        <v>1146</v>
      </c>
      <c r="D28" s="84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5"/>
      <c r="I28" s="34">
        <f>H28-G28</f>
        <v>-966.93502790298658</v>
      </c>
      <c r="J28" s="39"/>
      <c r="K28" s="40"/>
    </row>
    <row r="29" spans="1:12" x14ac:dyDescent="0.25">
      <c r="A29" s="113" t="s">
        <v>357</v>
      </c>
      <c r="B29" s="3">
        <v>1</v>
      </c>
      <c r="C29" s="3">
        <v>1136</v>
      </c>
      <c r="D29" s="83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5"/>
      <c r="I29" s="34">
        <f>H29-G29</f>
        <v>-1019.7701706035839</v>
      </c>
      <c r="J29" s="39"/>
      <c r="K29" s="40"/>
    </row>
    <row r="30" spans="1:12" x14ac:dyDescent="0.25">
      <c r="A30" s="112" t="s">
        <v>358</v>
      </c>
      <c r="B30" s="9"/>
      <c r="C30" s="9"/>
      <c r="D30" s="87"/>
      <c r="E30" s="9"/>
      <c r="F30" s="10"/>
      <c r="G30" s="10"/>
      <c r="H30" s="75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82"/>
    </row>
    <row r="31" spans="1:12" x14ac:dyDescent="0.25">
      <c r="A31" s="113" t="s">
        <v>340</v>
      </c>
      <c r="B31" s="3">
        <v>1</v>
      </c>
      <c r="C31" s="3">
        <v>685</v>
      </c>
      <c r="D31" s="84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5"/>
      <c r="I31" s="34">
        <f>H31-G31</f>
        <v>-637.3443358023892</v>
      </c>
      <c r="J31" s="39"/>
      <c r="K31" s="40"/>
    </row>
    <row r="32" spans="1:12" x14ac:dyDescent="0.25">
      <c r="A32" s="113" t="s">
        <v>359</v>
      </c>
      <c r="B32" s="3">
        <v>1</v>
      </c>
      <c r="C32" s="3">
        <v>685</v>
      </c>
      <c r="D32" s="83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5"/>
      <c r="I32" s="34">
        <f>H32-G32</f>
        <v>-637.3443358023892</v>
      </c>
      <c r="J32" s="39"/>
      <c r="K32" s="40"/>
    </row>
    <row r="33" spans="1:11" x14ac:dyDescent="0.25">
      <c r="A33" s="112" t="s">
        <v>161</v>
      </c>
      <c r="B33" s="9"/>
      <c r="C33" s="9"/>
      <c r="D33" s="87"/>
      <c r="E33" s="9"/>
      <c r="F33" s="10"/>
      <c r="G33" s="10"/>
      <c r="H33" s="75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360</v>
      </c>
      <c r="B34" s="3">
        <v>1</v>
      </c>
      <c r="C34" s="3">
        <v>551</v>
      </c>
      <c r="D34" s="84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5"/>
      <c r="I34" s="34">
        <f>H34-G34</f>
        <v>-382.4739181005973</v>
      </c>
      <c r="J34" s="39"/>
      <c r="K34" s="40"/>
    </row>
    <row r="35" spans="1:11" x14ac:dyDescent="0.25">
      <c r="A35" s="3" t="s">
        <v>361</v>
      </c>
      <c r="B35" s="3">
        <v>1</v>
      </c>
      <c r="C35" s="3">
        <v>938</v>
      </c>
      <c r="D35" s="83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5"/>
      <c r="I35" s="34">
        <f>H35-G35</f>
        <v>-668.58284660119466</v>
      </c>
      <c r="J35" s="39"/>
      <c r="K35" s="40"/>
    </row>
    <row r="36" spans="1:11" x14ac:dyDescent="0.25">
      <c r="A36" s="91" t="s">
        <v>30</v>
      </c>
      <c r="B36" s="89"/>
      <c r="C36" s="89"/>
      <c r="D36" s="87"/>
      <c r="E36" s="87"/>
      <c r="F36" s="10"/>
      <c r="G36" s="10"/>
      <c r="H36" s="75"/>
      <c r="I36" s="42"/>
      <c r="J36" s="38"/>
      <c r="K36" s="38"/>
    </row>
    <row r="37" spans="1:11" x14ac:dyDescent="0.25">
      <c r="A37" s="93"/>
      <c r="B37" s="84"/>
      <c r="C37" s="84"/>
      <c r="D37" s="84"/>
      <c r="E37" s="84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5"/>
      <c r="I37" s="28"/>
      <c r="J37" s="28"/>
      <c r="K37" s="28"/>
    </row>
    <row r="38" spans="1:11" x14ac:dyDescent="0.25">
      <c r="A38" s="27"/>
      <c r="B38" s="28"/>
      <c r="C38" s="28"/>
      <c r="D38" s="28"/>
      <c r="E38" s="103">
        <f>SUM(E4:E37)</f>
        <v>11.886999999999999</v>
      </c>
      <c r="F38" s="98">
        <v>20100</v>
      </c>
      <c r="G38" s="28">
        <f>F38/E38</f>
        <v>1690.9228569024988</v>
      </c>
      <c r="H38" s="75"/>
      <c r="I38" s="28"/>
      <c r="J38" s="28"/>
      <c r="K38" s="28"/>
    </row>
    <row r="40" spans="1:11" ht="36.75" customHeight="1" x14ac:dyDescent="0.25">
      <c r="A40" s="120" t="s">
        <v>362</v>
      </c>
      <c r="B40" s="121"/>
      <c r="C40" s="121"/>
      <c r="D40" s="121"/>
      <c r="E40" s="121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90" zoomScaleNormal="90" workbookViewId="0">
      <selection activeCell="A4" sqref="A4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0.685</f>
        <v>0.68500000000000005</v>
      </c>
      <c r="C1" s="1" t="s">
        <v>367</v>
      </c>
      <c r="J1" t="s">
        <v>291</v>
      </c>
      <c r="K1" s="101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368</v>
      </c>
      <c r="B4" s="9"/>
      <c r="C4" s="9"/>
      <c r="D4" s="87"/>
      <c r="E4" s="9"/>
      <c r="F4" s="10"/>
      <c r="G4" s="10"/>
      <c r="H4" s="75"/>
      <c r="I4" s="42">
        <f>SUM(I5:I9)</f>
        <v>-13878.410677725824</v>
      </c>
      <c r="J4" s="38"/>
      <c r="K4" s="38">
        <f>J4+I4</f>
        <v>-13878.410677725824</v>
      </c>
    </row>
    <row r="5" spans="1:11" x14ac:dyDescent="0.25">
      <c r="A5" s="3" t="s">
        <v>369</v>
      </c>
      <c r="B5" s="3">
        <v>1</v>
      </c>
      <c r="C5" s="3">
        <v>2929</v>
      </c>
      <c r="D5" s="84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3458.2335938172646</v>
      </c>
      <c r="H5" s="75"/>
      <c r="I5" s="34">
        <f t="shared" ref="I5:I9" si="0">H5-G5</f>
        <v>-3458.2335938172646</v>
      </c>
      <c r="J5" s="39"/>
      <c r="K5" s="40"/>
    </row>
    <row r="6" spans="1:11" x14ac:dyDescent="0.25">
      <c r="A6" s="3" t="s">
        <v>370</v>
      </c>
      <c r="B6" s="3">
        <v>1</v>
      </c>
      <c r="C6" s="3">
        <v>1295</v>
      </c>
      <c r="D6" s="84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1315.247207192162</v>
      </c>
      <c r="H6" s="75"/>
      <c r="I6" s="34">
        <f t="shared" si="0"/>
        <v>-1315.247207192162</v>
      </c>
      <c r="J6" s="39"/>
      <c r="K6" s="40"/>
    </row>
    <row r="7" spans="1:11" x14ac:dyDescent="0.25">
      <c r="A7" s="3" t="s">
        <v>371</v>
      </c>
      <c r="B7" s="3">
        <v>1</v>
      </c>
      <c r="C7" s="3">
        <v>1311</v>
      </c>
      <c r="D7" s="84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1355.5919327915092</v>
      </c>
      <c r="H7" s="75"/>
      <c r="I7" s="34">
        <f t="shared" si="0"/>
        <v>-1355.5919327915092</v>
      </c>
      <c r="J7" s="39"/>
      <c r="K7" s="40"/>
    </row>
    <row r="8" spans="1:11" x14ac:dyDescent="0.25">
      <c r="A8" s="3" t="s">
        <v>372</v>
      </c>
      <c r="B8" s="3">
        <v>1</v>
      </c>
      <c r="C8" s="3">
        <v>3221</v>
      </c>
      <c r="D8" s="84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3678.2555938172645</v>
      </c>
      <c r="H8" s="75"/>
      <c r="I8" s="34">
        <f t="shared" si="0"/>
        <v>-3678.2555938172645</v>
      </c>
      <c r="J8" s="39"/>
      <c r="K8" s="40"/>
    </row>
    <row r="9" spans="1:11" x14ac:dyDescent="0.25">
      <c r="A9" s="3" t="s">
        <v>373</v>
      </c>
      <c r="B9" s="3">
        <v>1</v>
      </c>
      <c r="C9" s="3">
        <v>2746</v>
      </c>
      <c r="D9" s="84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4071.0823501076229</v>
      </c>
      <c r="H9" s="75"/>
      <c r="I9" s="34">
        <f t="shared" si="0"/>
        <v>-4071.0823501076229</v>
      </c>
      <c r="J9" s="39"/>
      <c r="K9" s="40"/>
    </row>
    <row r="10" spans="1:11" x14ac:dyDescent="0.25">
      <c r="A10" s="9" t="s">
        <v>339</v>
      </c>
      <c r="B10" s="9"/>
      <c r="C10" s="9"/>
      <c r="D10" s="87"/>
      <c r="E10" s="9"/>
      <c r="F10" s="10"/>
      <c r="G10" s="10"/>
      <c r="H10" s="75"/>
      <c r="I10" s="42">
        <f>SUM(I11:I12)</f>
        <v>-7040.0411876345288</v>
      </c>
      <c r="J10" s="38"/>
      <c r="K10" s="38">
        <f>J10+I10</f>
        <v>-7040.0411876345288</v>
      </c>
    </row>
    <row r="11" spans="1:11" x14ac:dyDescent="0.25">
      <c r="A11" s="3" t="s">
        <v>374</v>
      </c>
      <c r="B11" s="3">
        <v>1</v>
      </c>
      <c r="C11" s="3">
        <v>2801</v>
      </c>
      <c r="D11" s="84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3361.7855938172643</v>
      </c>
      <c r="H11" s="75"/>
      <c r="I11" s="34">
        <f t="shared" ref="I11:I12" si="2">H11-G11</f>
        <v>-3361.7855938172643</v>
      </c>
      <c r="J11" s="39"/>
      <c r="K11" s="40"/>
    </row>
    <row r="12" spans="1:11" x14ac:dyDescent="0.25">
      <c r="A12" s="3" t="s">
        <v>375</v>
      </c>
      <c r="B12" s="3">
        <v>1</v>
      </c>
      <c r="C12" s="3">
        <v>3221</v>
      </c>
      <c r="D12" s="84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3678.2555938172645</v>
      </c>
      <c r="H12" s="75"/>
      <c r="I12" s="34">
        <f t="shared" si="2"/>
        <v>-3678.2555938172645</v>
      </c>
      <c r="J12" s="39"/>
      <c r="K12" s="40"/>
    </row>
    <row r="13" spans="1:11" x14ac:dyDescent="0.25">
      <c r="A13" s="9" t="s">
        <v>216</v>
      </c>
      <c r="B13" s="9"/>
      <c r="C13" s="9"/>
      <c r="D13" s="87"/>
      <c r="E13" s="9"/>
      <c r="F13" s="10"/>
      <c r="G13" s="10"/>
      <c r="H13" s="75"/>
      <c r="I13" s="42">
        <f>SUM(I14:I15)</f>
        <v>-1670.015804794775</v>
      </c>
      <c r="J13" s="38"/>
      <c r="K13" s="38">
        <f>J13+I13</f>
        <v>-1670.015804794775</v>
      </c>
    </row>
    <row r="14" spans="1:11" x14ac:dyDescent="0.25">
      <c r="A14" s="3" t="s">
        <v>376</v>
      </c>
      <c r="B14" s="3">
        <v>1</v>
      </c>
      <c r="C14" s="3">
        <v>958</v>
      </c>
      <c r="D14" s="84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835.00790239738751</v>
      </c>
      <c r="H14" s="75"/>
      <c r="I14" s="34">
        <f t="shared" ref="I14:I15" si="4">H14-G14</f>
        <v>-835.00790239738751</v>
      </c>
      <c r="J14" s="39"/>
      <c r="K14" s="40"/>
    </row>
    <row r="15" spans="1:11" x14ac:dyDescent="0.25">
      <c r="A15" s="3" t="s">
        <v>377</v>
      </c>
      <c r="B15" s="3">
        <v>1</v>
      </c>
      <c r="C15" s="3">
        <v>958</v>
      </c>
      <c r="D15" s="84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835.00790239738751</v>
      </c>
      <c r="H15" s="75"/>
      <c r="I15" s="34">
        <f t="shared" si="4"/>
        <v>-835.00790239738751</v>
      </c>
      <c r="J15" s="39"/>
      <c r="K15" s="40"/>
    </row>
    <row r="16" spans="1:11" x14ac:dyDescent="0.25">
      <c r="A16" s="9" t="s">
        <v>143</v>
      </c>
      <c r="B16" s="9"/>
      <c r="C16" s="9"/>
      <c r="D16" s="87"/>
      <c r="E16" s="9"/>
      <c r="F16" s="10"/>
      <c r="G16" s="10"/>
      <c r="H16" s="75"/>
      <c r="I16" s="42">
        <f>SUM(I17:I18)</f>
        <v>-6820.0191876345289</v>
      </c>
      <c r="J16" s="38"/>
      <c r="K16" s="38">
        <f>J16+I16</f>
        <v>-6820.0191876345289</v>
      </c>
    </row>
    <row r="17" spans="1:12" x14ac:dyDescent="0.25">
      <c r="A17" s="3" t="s">
        <v>378</v>
      </c>
      <c r="B17" s="3">
        <v>1</v>
      </c>
      <c r="C17" s="3">
        <v>2801</v>
      </c>
      <c r="D17" s="84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3361.7855938172643</v>
      </c>
      <c r="H17" s="75"/>
      <c r="I17" s="34">
        <f t="shared" ref="I17:I18" si="6">H17-G17</f>
        <v>-3361.7855938172643</v>
      </c>
      <c r="J17" s="39"/>
      <c r="K17" s="40"/>
    </row>
    <row r="18" spans="1:12" x14ac:dyDescent="0.25">
      <c r="A18" s="3" t="s">
        <v>379</v>
      </c>
      <c r="B18" s="3">
        <v>1</v>
      </c>
      <c r="C18" s="3">
        <v>2929</v>
      </c>
      <c r="D18" s="84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3458.2335938172646</v>
      </c>
      <c r="H18" s="75"/>
      <c r="I18" s="34">
        <f t="shared" si="6"/>
        <v>-3458.2335938172646</v>
      </c>
      <c r="J18" s="39"/>
      <c r="K18" s="40"/>
    </row>
    <row r="19" spans="1:12" x14ac:dyDescent="0.25">
      <c r="A19" s="9" t="s">
        <v>196</v>
      </c>
      <c r="B19" s="9"/>
      <c r="C19" s="9"/>
      <c r="D19" s="87"/>
      <c r="E19" s="9"/>
      <c r="F19" s="10"/>
      <c r="G19" s="10"/>
      <c r="H19" s="75"/>
      <c r="I19" s="42">
        <f>SUM(I20:I21)</f>
        <v>-2420.8915119869371</v>
      </c>
      <c r="J19" s="38"/>
      <c r="K19" s="38">
        <f>J19+I19</f>
        <v>-2420.8915119869371</v>
      </c>
    </row>
    <row r="20" spans="1:12" x14ac:dyDescent="0.25">
      <c r="A20" s="102" t="s">
        <v>380</v>
      </c>
      <c r="B20" s="3">
        <v>1</v>
      </c>
      <c r="C20" s="3">
        <v>1130</v>
      </c>
      <c r="D20" s="84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1134.3422559934684</v>
      </c>
      <c r="H20" s="75"/>
      <c r="I20" s="34">
        <f>H20-G20</f>
        <v>-1134.3422559934684</v>
      </c>
      <c r="J20" s="39"/>
      <c r="K20" s="40"/>
    </row>
    <row r="21" spans="1:12" x14ac:dyDescent="0.25">
      <c r="A21" s="102" t="s">
        <v>381</v>
      </c>
      <c r="B21" s="3">
        <v>1</v>
      </c>
      <c r="C21" s="3">
        <v>1332</v>
      </c>
      <c r="D21" s="83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1286.5492559934685</v>
      </c>
      <c r="H21" s="75"/>
      <c r="I21" s="34">
        <f>H21-G21</f>
        <v>-1286.5492559934685</v>
      </c>
      <c r="J21" s="39"/>
      <c r="K21" s="40"/>
    </row>
    <row r="22" spans="1:12" x14ac:dyDescent="0.25">
      <c r="A22" s="9" t="s">
        <v>382</v>
      </c>
      <c r="B22" s="9"/>
      <c r="C22" s="9"/>
      <c r="D22" s="87"/>
      <c r="E22" s="9"/>
      <c r="F22" s="10"/>
      <c r="G22" s="10"/>
      <c r="H22" s="75"/>
      <c r="I22" s="42">
        <f>SUM(I23:I24)</f>
        <v>-2560.0746399836712</v>
      </c>
      <c r="J22" s="38"/>
      <c r="K22" s="38">
        <f t="shared" ref="K22" si="9">J22+I22</f>
        <v>-2560.0746399836712</v>
      </c>
      <c r="L22" s="82"/>
    </row>
    <row r="23" spans="1:12" x14ac:dyDescent="0.25">
      <c r="A23" s="3" t="s">
        <v>383</v>
      </c>
      <c r="B23" s="3">
        <v>1</v>
      </c>
      <c r="C23" s="3">
        <v>1231</v>
      </c>
      <c r="D23" s="84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1281.1675699918355</v>
      </c>
      <c r="H23" s="75"/>
      <c r="I23" s="34">
        <f>H23-G23</f>
        <v>-1281.1675699918355</v>
      </c>
      <c r="J23" s="39"/>
      <c r="K23" s="40"/>
    </row>
    <row r="24" spans="1:12" x14ac:dyDescent="0.25">
      <c r="A24" s="3" t="s">
        <v>384</v>
      </c>
      <c r="B24" s="3">
        <v>1</v>
      </c>
      <c r="C24" s="3">
        <v>1228</v>
      </c>
      <c r="D24" s="83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1278.9070699918357</v>
      </c>
      <c r="H24" s="75"/>
      <c r="I24" s="34">
        <f>H24-G24</f>
        <v>-1278.9070699918357</v>
      </c>
      <c r="J24" s="39"/>
      <c r="K24" s="40"/>
    </row>
    <row r="25" spans="1:12" x14ac:dyDescent="0.25">
      <c r="A25" s="9" t="s">
        <v>68</v>
      </c>
      <c r="B25" s="9"/>
      <c r="C25" s="9"/>
      <c r="D25" s="87"/>
      <c r="E25" s="9"/>
      <c r="F25" s="10"/>
      <c r="G25" s="10"/>
      <c r="H25" s="75"/>
      <c r="I25" s="42">
        <f>SUM(I26:I26)</f>
        <v>-1271.2648839902026</v>
      </c>
      <c r="J25" s="38"/>
      <c r="K25" s="38">
        <f>J25+I25</f>
        <v>-1271.2648839902026</v>
      </c>
    </row>
    <row r="26" spans="1:12" x14ac:dyDescent="0.25">
      <c r="A26" s="102" t="s">
        <v>385</v>
      </c>
      <c r="B26" s="3">
        <v>1</v>
      </c>
      <c r="C26" s="3">
        <v>1124</v>
      </c>
      <c r="D26" s="84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1271.2648839902026</v>
      </c>
      <c r="H26" s="75"/>
      <c r="I26" s="34">
        <f>H26-G26</f>
        <v>-1271.2648839902026</v>
      </c>
      <c r="J26" s="39"/>
      <c r="K26" s="40"/>
    </row>
    <row r="27" spans="1:12" x14ac:dyDescent="0.25">
      <c r="A27" s="9" t="s">
        <v>161</v>
      </c>
      <c r="B27" s="9"/>
      <c r="C27" s="9"/>
      <c r="D27" s="87"/>
      <c r="E27" s="9"/>
      <c r="F27" s="10"/>
      <c r="G27" s="10"/>
      <c r="H27" s="75"/>
      <c r="I27" s="42">
        <f>SUM(I28:I28)</f>
        <v>-1628.6382559934686</v>
      </c>
      <c r="J27" s="38"/>
      <c r="K27" s="38">
        <f>J27+I27</f>
        <v>-1628.6382559934686</v>
      </c>
    </row>
    <row r="28" spans="1:12" x14ac:dyDescent="0.25">
      <c r="A28" s="3" t="s">
        <v>386</v>
      </c>
      <c r="B28" s="3">
        <v>2</v>
      </c>
      <c r="C28" s="3">
        <v>893</v>
      </c>
      <c r="D28" s="84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1628.6382559934686</v>
      </c>
      <c r="H28" s="75"/>
      <c r="I28" s="34">
        <f>H28-G28</f>
        <v>-1628.6382559934686</v>
      </c>
      <c r="J28" s="39"/>
      <c r="K28" s="40"/>
    </row>
    <row r="29" spans="1:12" x14ac:dyDescent="0.25">
      <c r="A29" s="9" t="s">
        <v>326</v>
      </c>
      <c r="B29" s="9"/>
      <c r="C29" s="9"/>
      <c r="D29" s="87"/>
      <c r="E29" s="9"/>
      <c r="F29" s="10"/>
      <c r="G29" s="10"/>
      <c r="H29" s="75"/>
      <c r="I29" s="42">
        <f>SUM(I30:I30)</f>
        <v>-930.25094199510147</v>
      </c>
      <c r="J29" s="38"/>
      <c r="K29" s="38">
        <f>J29+I29</f>
        <v>-930.25094199510147</v>
      </c>
    </row>
    <row r="30" spans="1:12" x14ac:dyDescent="0.25">
      <c r="A30" s="3" t="s">
        <v>387</v>
      </c>
      <c r="B30" s="3">
        <v>1</v>
      </c>
      <c r="C30" s="3">
        <v>953</v>
      </c>
      <c r="D30" s="84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930.25094199510147</v>
      </c>
      <c r="H30" s="75"/>
      <c r="I30" s="34">
        <f>H30-G30</f>
        <v>-930.25094199510147</v>
      </c>
      <c r="J30" s="39"/>
      <c r="K30" s="40"/>
    </row>
    <row r="31" spans="1:12" x14ac:dyDescent="0.25">
      <c r="A31" s="91" t="s">
        <v>30</v>
      </c>
      <c r="B31" s="89"/>
      <c r="C31" s="89"/>
      <c r="D31" s="87"/>
      <c r="E31" s="87"/>
      <c r="F31" s="10"/>
      <c r="G31" s="10"/>
      <c r="H31" s="75"/>
      <c r="I31" s="42"/>
      <c r="J31" s="38"/>
      <c r="K31" s="38"/>
    </row>
    <row r="32" spans="1:12" x14ac:dyDescent="0.25">
      <c r="A32" s="93"/>
      <c r="B32" s="84"/>
      <c r="C32" s="84"/>
      <c r="D32" s="84"/>
      <c r="E32" s="84">
        <v>1.86</v>
      </c>
      <c r="F32" s="30">
        <f>E32/$E$33*$F$33</f>
        <v>2954.3531507459365</v>
      </c>
      <c r="G32" s="30">
        <f t="shared" ref="G32" si="14">(B32*C32)*$B$1+D32*$B$1+F32*$B$1</f>
        <v>2023.7319082609667</v>
      </c>
      <c r="H32" s="75"/>
      <c r="I32" s="28"/>
      <c r="J32" s="28"/>
      <c r="K32" s="28"/>
    </row>
    <row r="33" spans="1:11" x14ac:dyDescent="0.25">
      <c r="A33" s="27"/>
      <c r="B33" s="28"/>
      <c r="C33" s="28"/>
      <c r="D33" s="28"/>
      <c r="E33" s="103">
        <f>SUM(E4:E32)</f>
        <v>13.472999999999999</v>
      </c>
      <c r="F33" s="98">
        <v>21400</v>
      </c>
      <c r="G33" s="28">
        <f>F33/E33</f>
        <v>1588.3619090031916</v>
      </c>
      <c r="H33" s="75"/>
      <c r="I33" s="28"/>
      <c r="J33" s="28"/>
      <c r="K33" s="28"/>
    </row>
    <row r="35" spans="1:11" ht="36.75" customHeight="1" x14ac:dyDescent="0.25">
      <c r="A35" s="118" t="s">
        <v>210</v>
      </c>
      <c r="B35" s="119"/>
      <c r="C35" s="119"/>
      <c r="D35" s="119"/>
      <c r="E35" s="119"/>
    </row>
  </sheetData>
  <mergeCells count="1">
    <mergeCell ref="A35:E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4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5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5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5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5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5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5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5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5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5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5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5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5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5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5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5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5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5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5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5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5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5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5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5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5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5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5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5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5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5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5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5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5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5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5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5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5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5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5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5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5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5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5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5"/>
      <c r="I47" s="28"/>
      <c r="J47" s="28"/>
      <c r="K47" s="28"/>
    </row>
    <row r="49" spans="1:5" ht="58.9" customHeight="1" x14ac:dyDescent="0.25">
      <c r="A49" s="118" t="s">
        <v>64</v>
      </c>
      <c r="B49" s="119"/>
      <c r="C49" s="119"/>
      <c r="D49" s="119"/>
      <c r="E49" s="119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4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5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5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5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5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5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5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5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5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5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5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5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5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5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5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5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5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5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5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5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5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5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5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5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5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5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5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5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5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5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5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5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5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5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5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5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5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5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5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5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5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5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5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5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5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5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5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5"/>
      <c r="I50" s="28"/>
      <c r="J50" s="28"/>
      <c r="K50" s="28"/>
    </row>
    <row r="52" spans="1:11" ht="52.5" customHeight="1" x14ac:dyDescent="0.25">
      <c r="A52" s="118" t="s">
        <v>64</v>
      </c>
      <c r="B52" s="119"/>
      <c r="C52" s="119"/>
      <c r="D52" s="119"/>
      <c r="E52" s="119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6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7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5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5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5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5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5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5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5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5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5"/>
      <c r="I15" s="34">
        <f>H15-G15</f>
        <v>-1968.7679574238746</v>
      </c>
      <c r="J15" s="39"/>
      <c r="K15" s="40"/>
    </row>
    <row r="16" spans="1:11" x14ac:dyDescent="0.25">
      <c r="A16" s="79" t="s">
        <v>167</v>
      </c>
      <c r="B16" s="80">
        <v>1</v>
      </c>
      <c r="C16" s="80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5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5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5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8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5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5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5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5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5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5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5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5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5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5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5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5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5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5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5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5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7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5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5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5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5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5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5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5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5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5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5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5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5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5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5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5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5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5"/>
      <c r="I53" s="42">
        <f>SUM(I54:I54)</f>
        <v>-206.21918889787119</v>
      </c>
      <c r="J53" s="38">
        <v>477</v>
      </c>
      <c r="K53" s="38">
        <f>J53+I53-271</f>
        <v>-0.21918889787116314</v>
      </c>
      <c r="L53" s="82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5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5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5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5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5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5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5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5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5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5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5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5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5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5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5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5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5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5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5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5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5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81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5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5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5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5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5"/>
      <c r="I79" s="28"/>
      <c r="J79" s="28"/>
      <c r="K79" s="28"/>
    </row>
    <row r="81" spans="1:5" ht="53.25" customHeight="1" x14ac:dyDescent="0.25">
      <c r="A81" s="118" t="s">
        <v>64</v>
      </c>
      <c r="B81" s="119"/>
      <c r="C81" s="119"/>
      <c r="D81" s="119"/>
      <c r="E81" s="119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2" t="s">
        <v>177</v>
      </c>
      <c r="B4" s="9"/>
      <c r="C4" s="9"/>
      <c r="D4" s="10"/>
      <c r="E4" s="10"/>
      <c r="F4" s="10"/>
      <c r="G4" s="10"/>
      <c r="H4" s="75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3" t="s">
        <v>178</v>
      </c>
      <c r="B5" s="85">
        <v>1</v>
      </c>
      <c r="C5" s="85">
        <v>1700</v>
      </c>
      <c r="D5" s="83">
        <f>B5*C5*0.1</f>
        <v>170</v>
      </c>
      <c r="E5" s="85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5"/>
      <c r="I5" s="34">
        <f>H5-G5</f>
        <v>-979.27066315693924</v>
      </c>
      <c r="J5" s="39"/>
      <c r="K5" s="40"/>
    </row>
    <row r="6" spans="1:12" x14ac:dyDescent="0.25">
      <c r="A6" s="93" t="s">
        <v>179</v>
      </c>
      <c r="B6" s="85">
        <v>1</v>
      </c>
      <c r="C6" s="85">
        <v>3265</v>
      </c>
      <c r="D6" s="83">
        <f t="shared" ref="D6:D26" si="1">B6*C6*0.1</f>
        <v>326.5</v>
      </c>
      <c r="E6" s="85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5"/>
      <c r="I6" s="34">
        <f t="shared" ref="I6" si="3">H6-G6</f>
        <v>-2046.6424517745299</v>
      </c>
      <c r="J6" s="39"/>
      <c r="K6" s="40"/>
    </row>
    <row r="7" spans="1:12" x14ac:dyDescent="0.25">
      <c r="A7" s="90" t="s">
        <v>180</v>
      </c>
      <c r="B7" s="86"/>
      <c r="C7" s="86"/>
      <c r="D7" s="87"/>
      <c r="E7" s="86"/>
      <c r="F7" s="10"/>
      <c r="G7" s="10"/>
      <c r="H7" s="75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3" t="s">
        <v>159</v>
      </c>
      <c r="B8" s="85">
        <v>1</v>
      </c>
      <c r="C8" s="85">
        <v>664</v>
      </c>
      <c r="D8" s="84">
        <f t="shared" ref="D8" si="4">B8*C8*0.1</f>
        <v>66.400000000000006</v>
      </c>
      <c r="E8" s="85">
        <f>0.2*1.3</f>
        <v>0.26</v>
      </c>
      <c r="F8" s="30">
        <f>E8/$E$41*$F$41</f>
        <v>479.07778887174373</v>
      </c>
      <c r="G8" s="30">
        <f t="shared" si="2"/>
        <v>433.47683953163289</v>
      </c>
      <c r="H8" s="75"/>
      <c r="I8" s="34">
        <f>H8-G8</f>
        <v>-433.47683953163289</v>
      </c>
      <c r="J8" s="39"/>
      <c r="K8" s="40"/>
    </row>
    <row r="9" spans="1:12" x14ac:dyDescent="0.25">
      <c r="A9" s="90" t="s">
        <v>70</v>
      </c>
      <c r="B9" s="86"/>
      <c r="C9" s="86"/>
      <c r="D9" s="87"/>
      <c r="E9" s="86"/>
      <c r="F9" s="10"/>
      <c r="G9" s="10"/>
      <c r="H9" s="75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3" t="s">
        <v>181</v>
      </c>
      <c r="B10" s="85">
        <v>1</v>
      </c>
      <c r="C10" s="85">
        <v>935</v>
      </c>
      <c r="D10" s="84">
        <f>B10*C10*0.1</f>
        <v>93.5</v>
      </c>
      <c r="E10" s="85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5"/>
      <c r="I10" s="34">
        <f t="shared" ref="I10:I20" si="7">H10-G10</f>
        <v>-497.39050964872467</v>
      </c>
      <c r="J10" s="39"/>
      <c r="K10" s="40"/>
    </row>
    <row r="11" spans="1:12" ht="26.25" x14ac:dyDescent="0.25">
      <c r="A11" s="93" t="s">
        <v>182</v>
      </c>
      <c r="B11" s="85">
        <v>1</v>
      </c>
      <c r="C11" s="85">
        <v>1157</v>
      </c>
      <c r="D11" s="84">
        <f>B11*C11*0.1</f>
        <v>115.7</v>
      </c>
      <c r="E11" s="85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5"/>
      <c r="I11" s="34">
        <f t="shared" si="7"/>
        <v>-713.68789929744935</v>
      </c>
      <c r="J11" s="39"/>
      <c r="K11" s="40"/>
    </row>
    <row r="12" spans="1:12" x14ac:dyDescent="0.25">
      <c r="A12" s="93" t="s">
        <v>183</v>
      </c>
      <c r="B12" s="88">
        <v>2</v>
      </c>
      <c r="C12" s="85">
        <v>1385</v>
      </c>
      <c r="D12" s="84">
        <f>C12*0.1</f>
        <v>138.5</v>
      </c>
      <c r="E12" s="85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5"/>
      <c r="I12" s="34">
        <f t="shared" si="7"/>
        <v>-1263.746279531633</v>
      </c>
      <c r="J12" s="39"/>
      <c r="K12" s="40"/>
    </row>
    <row r="13" spans="1:12" ht="26.25" x14ac:dyDescent="0.25">
      <c r="A13" s="93" t="s">
        <v>184</v>
      </c>
      <c r="B13" s="85">
        <v>1</v>
      </c>
      <c r="C13" s="85">
        <v>1276</v>
      </c>
      <c r="D13" s="84">
        <f>B13*C13*0.1</f>
        <v>127.60000000000001</v>
      </c>
      <c r="E13" s="85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5"/>
      <c r="I13" s="34">
        <f t="shared" si="7"/>
        <v>-631.82634964872477</v>
      </c>
      <c r="J13" s="39"/>
      <c r="K13" s="40"/>
    </row>
    <row r="14" spans="1:12" ht="26.25" x14ac:dyDescent="0.25">
      <c r="A14" s="93" t="s">
        <v>185</v>
      </c>
      <c r="B14" s="85">
        <v>1</v>
      </c>
      <c r="C14" s="85">
        <v>975</v>
      </c>
      <c r="D14" s="84">
        <f>C14*0.1</f>
        <v>97.5</v>
      </c>
      <c r="E14" s="85">
        <f>0.3*1.3</f>
        <v>0.39</v>
      </c>
      <c r="F14" s="30">
        <f t="shared" si="5"/>
        <v>718.61668330761563</v>
      </c>
      <c r="G14" s="30">
        <f t="shared" si="8"/>
        <v>641.9362192974495</v>
      </c>
      <c r="H14" s="75"/>
      <c r="I14" s="34">
        <f t="shared" si="7"/>
        <v>-641.9362192974495</v>
      </c>
      <c r="J14" s="39"/>
      <c r="K14" s="40"/>
    </row>
    <row r="15" spans="1:12" ht="39" x14ac:dyDescent="0.25">
      <c r="A15" s="93" t="s">
        <v>186</v>
      </c>
      <c r="B15" s="85">
        <v>1</v>
      </c>
      <c r="C15" s="85">
        <v>835</v>
      </c>
      <c r="D15" s="84">
        <f>B15*C15*0.1</f>
        <v>83.5</v>
      </c>
      <c r="E15" s="85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5"/>
      <c r="I15" s="34">
        <f t="shared" si="7"/>
        <v>-449.38143567214308</v>
      </c>
      <c r="J15" s="39"/>
      <c r="K15" s="40"/>
    </row>
    <row r="16" spans="1:12" ht="26.25" x14ac:dyDescent="0.25">
      <c r="A16" s="93" t="s">
        <v>187</v>
      </c>
      <c r="B16" s="85">
        <v>1</v>
      </c>
      <c r="C16" s="85">
        <v>672</v>
      </c>
      <c r="D16" s="84">
        <f>C16*0.1</f>
        <v>67.2</v>
      </c>
      <c r="E16" s="85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5"/>
      <c r="I16" s="34">
        <f t="shared" si="7"/>
        <v>-436.63075953163298</v>
      </c>
      <c r="J16" s="39"/>
      <c r="K16" s="40"/>
    </row>
    <row r="17" spans="1:11" ht="26.25" x14ac:dyDescent="0.25">
      <c r="A17" s="93" t="s">
        <v>188</v>
      </c>
      <c r="B17" s="85">
        <v>1</v>
      </c>
      <c r="C17" s="85">
        <v>670</v>
      </c>
      <c r="D17" s="84">
        <f>B17*C17*0.1</f>
        <v>67</v>
      </c>
      <c r="E17" s="85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5"/>
      <c r="I17" s="34">
        <f t="shared" si="7"/>
        <v>-435.84227953163293</v>
      </c>
      <c r="J17" s="39"/>
      <c r="K17" s="40"/>
    </row>
    <row r="18" spans="1:11" ht="39" x14ac:dyDescent="0.25">
      <c r="A18" s="93" t="s">
        <v>189</v>
      </c>
      <c r="B18" s="85">
        <v>1</v>
      </c>
      <c r="C18" s="85">
        <v>1290</v>
      </c>
      <c r="D18" s="84">
        <f>C18*0.1</f>
        <v>129</v>
      </c>
      <c r="E18" s="85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5"/>
      <c r="I18" s="34">
        <f t="shared" si="7"/>
        <v>-637.34570964872478</v>
      </c>
      <c r="J18" s="39"/>
      <c r="K18" s="40"/>
    </row>
    <row r="19" spans="1:11" ht="26.25" x14ac:dyDescent="0.25">
      <c r="A19" s="93" t="s">
        <v>190</v>
      </c>
      <c r="B19" s="85">
        <v>1</v>
      </c>
      <c r="C19" s="85">
        <v>1303</v>
      </c>
      <c r="D19" s="84">
        <f>B19*C19*0.1</f>
        <v>130.30000000000001</v>
      </c>
      <c r="E19" s="85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5"/>
      <c r="I19" s="34">
        <f t="shared" si="7"/>
        <v>-642.4708296487247</v>
      </c>
      <c r="J19" s="39"/>
      <c r="K19" s="40"/>
    </row>
    <row r="20" spans="1:11" ht="26.25" x14ac:dyDescent="0.25">
      <c r="A20" s="93" t="s">
        <v>191</v>
      </c>
      <c r="B20" s="85">
        <v>1</v>
      </c>
      <c r="C20" s="85">
        <v>1290</v>
      </c>
      <c r="D20" s="84">
        <f>B20*C20*0.1</f>
        <v>129</v>
      </c>
      <c r="E20" s="85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5"/>
      <c r="I20" s="34">
        <f t="shared" si="7"/>
        <v>-637.34570964872478</v>
      </c>
      <c r="J20" s="39"/>
      <c r="K20" s="40"/>
    </row>
    <row r="21" spans="1:11" x14ac:dyDescent="0.25">
      <c r="A21" s="90" t="s">
        <v>192</v>
      </c>
      <c r="B21" s="86"/>
      <c r="C21" s="86"/>
      <c r="D21" s="87"/>
      <c r="E21" s="86"/>
      <c r="F21" s="10"/>
      <c r="G21" s="10"/>
      <c r="H21" s="75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3" t="s">
        <v>193</v>
      </c>
      <c r="B22" s="85">
        <v>1</v>
      </c>
      <c r="C22" s="85">
        <v>2344</v>
      </c>
      <c r="D22" s="84">
        <f>B22*C22*0.1</f>
        <v>234.4</v>
      </c>
      <c r="E22" s="85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5"/>
      <c r="I22" s="34">
        <f>H22-G22</f>
        <v>-1765.4358097050012</v>
      </c>
      <c r="J22" s="39"/>
      <c r="K22" s="40"/>
    </row>
    <row r="23" spans="1:11" ht="26.25" x14ac:dyDescent="0.25">
      <c r="A23" s="93" t="s">
        <v>194</v>
      </c>
      <c r="B23" s="85">
        <v>1</v>
      </c>
      <c r="C23" s="85">
        <v>1659</v>
      </c>
      <c r="D23" s="84">
        <f>B23*C23*0.1</f>
        <v>165.9</v>
      </c>
      <c r="E23" s="85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5"/>
      <c r="I23" s="34">
        <f>H23-G23</f>
        <v>-1272.1694863138787</v>
      </c>
      <c r="J23" s="39"/>
      <c r="K23" s="40"/>
    </row>
    <row r="24" spans="1:11" x14ac:dyDescent="0.25">
      <c r="A24" s="90" t="s">
        <v>146</v>
      </c>
      <c r="B24" s="86"/>
      <c r="C24" s="86"/>
      <c r="D24" s="87"/>
      <c r="E24" s="86"/>
      <c r="F24" s="10"/>
      <c r="G24" s="10"/>
      <c r="H24" s="75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3" t="s">
        <v>207</v>
      </c>
      <c r="B25" s="85">
        <v>1</v>
      </c>
      <c r="C25" s="85">
        <v>2411</v>
      </c>
      <c r="D25" s="84">
        <f t="shared" ref="D25" si="12">B25*C25*0.1</f>
        <v>241.10000000000002</v>
      </c>
      <c r="E25" s="85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5"/>
      <c r="I25" s="34">
        <f>H25-G25</f>
        <v>-1465.6170785948989</v>
      </c>
      <c r="J25" s="39"/>
      <c r="K25" s="40"/>
    </row>
    <row r="26" spans="1:11" ht="26.25" x14ac:dyDescent="0.25">
      <c r="A26" s="93" t="s">
        <v>195</v>
      </c>
      <c r="B26" s="85">
        <v>1</v>
      </c>
      <c r="C26" s="85">
        <v>1901</v>
      </c>
      <c r="D26" s="83">
        <f t="shared" si="1"/>
        <v>190.10000000000002</v>
      </c>
      <c r="E26" s="85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5"/>
      <c r="I26" s="34">
        <f>H26-G26</f>
        <v>-1213.044234735409</v>
      </c>
      <c r="J26" s="39"/>
      <c r="K26" s="40"/>
    </row>
    <row r="27" spans="1:11" x14ac:dyDescent="0.25">
      <c r="A27" s="90" t="s">
        <v>196</v>
      </c>
      <c r="B27" s="86"/>
      <c r="C27" s="86"/>
      <c r="D27" s="87"/>
      <c r="E27" s="86"/>
      <c r="F27" s="10"/>
      <c r="G27" s="10"/>
      <c r="H27" s="75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3" t="s">
        <v>197</v>
      </c>
      <c r="B28" s="85">
        <v>1</v>
      </c>
      <c r="C28" s="85">
        <v>670</v>
      </c>
      <c r="D28" s="84">
        <f t="shared" ref="D28:D30" si="13">B28*C28*0.1</f>
        <v>67</v>
      </c>
      <c r="E28" s="85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5"/>
      <c r="I28" s="34">
        <f>H28-G28</f>
        <v>-435.84227953163293</v>
      </c>
      <c r="J28" s="39"/>
      <c r="K28" s="40"/>
    </row>
    <row r="29" spans="1:11" x14ac:dyDescent="0.25">
      <c r="A29" s="93" t="s">
        <v>198</v>
      </c>
      <c r="B29" s="85">
        <v>1</v>
      </c>
      <c r="C29" s="85">
        <v>685</v>
      </c>
      <c r="D29" s="83">
        <f t="shared" si="13"/>
        <v>68.5</v>
      </c>
      <c r="E29" s="85">
        <f>0.2*1.3</f>
        <v>0.26</v>
      </c>
      <c r="F29" s="30">
        <f>E29/$E$41*$F$41</f>
        <v>479.07778887174373</v>
      </c>
      <c r="G29" s="30">
        <f t="shared" si="2"/>
        <v>441.7558795316329</v>
      </c>
      <c r="H29" s="75"/>
      <c r="I29" s="34">
        <f>H29-G29</f>
        <v>-441.7558795316329</v>
      </c>
      <c r="J29" s="39"/>
      <c r="K29" s="40"/>
    </row>
    <row r="30" spans="1:11" ht="26.25" x14ac:dyDescent="0.25">
      <c r="A30" s="93" t="s">
        <v>199</v>
      </c>
      <c r="B30" s="85">
        <v>1</v>
      </c>
      <c r="C30" s="85">
        <v>1146</v>
      </c>
      <c r="D30" s="83">
        <f t="shared" si="13"/>
        <v>114.60000000000001</v>
      </c>
      <c r="E30" s="85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5"/>
      <c r="I30" s="34">
        <f>H30-G30</f>
        <v>-666.42588941454119</v>
      </c>
      <c r="J30" s="39"/>
      <c r="K30" s="40"/>
    </row>
    <row r="31" spans="1:11" x14ac:dyDescent="0.25">
      <c r="A31" s="90" t="s">
        <v>114</v>
      </c>
      <c r="B31" s="86"/>
      <c r="C31" s="86"/>
      <c r="D31" s="87"/>
      <c r="E31" s="86"/>
      <c r="F31" s="10"/>
      <c r="G31" s="10"/>
      <c r="H31" s="75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3" t="s">
        <v>200</v>
      </c>
      <c r="B32" s="85">
        <v>1</v>
      </c>
      <c r="C32" s="85">
        <v>1601</v>
      </c>
      <c r="D32" s="84">
        <f t="shared" ref="D32" si="14">B32*C32*0.1</f>
        <v>160.10000000000002</v>
      </c>
      <c r="E32" s="85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5"/>
      <c r="I32" s="34">
        <f>H32-G32</f>
        <v>-1146.2826785948989</v>
      </c>
      <c r="J32" s="39"/>
      <c r="K32" s="40"/>
    </row>
    <row r="33" spans="1:11" x14ac:dyDescent="0.25">
      <c r="A33" s="90" t="s">
        <v>201</v>
      </c>
      <c r="B33" s="86"/>
      <c r="C33" s="86"/>
      <c r="D33" s="87"/>
      <c r="E33" s="86"/>
      <c r="F33" s="10"/>
      <c r="G33" s="10"/>
      <c r="H33" s="75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3" t="s">
        <v>202</v>
      </c>
      <c r="B34" s="85">
        <v>1</v>
      </c>
      <c r="C34" s="85">
        <v>1112</v>
      </c>
      <c r="D34" s="84">
        <f t="shared" ref="D34:D35" si="16">B34*C34*0.1</f>
        <v>111.2</v>
      </c>
      <c r="E34" s="85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5"/>
      <c r="I34" s="34">
        <f>H34-G34</f>
        <v>-610.09635953163297</v>
      </c>
      <c r="J34" s="39"/>
      <c r="K34" s="40"/>
    </row>
    <row r="35" spans="1:11" x14ac:dyDescent="0.25">
      <c r="A35" s="93" t="s">
        <v>203</v>
      </c>
      <c r="B35" s="85">
        <v>1</v>
      </c>
      <c r="C35" s="85">
        <v>1101</v>
      </c>
      <c r="D35" s="83">
        <f t="shared" si="16"/>
        <v>110.10000000000001</v>
      </c>
      <c r="E35" s="85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5"/>
      <c r="I35" s="34">
        <f>H35-G35</f>
        <v>-605.75971953163287</v>
      </c>
      <c r="J35" s="39"/>
      <c r="K35" s="40"/>
    </row>
    <row r="36" spans="1:11" x14ac:dyDescent="0.25">
      <c r="A36" s="90" t="s">
        <v>143</v>
      </c>
      <c r="B36" s="86"/>
      <c r="C36" s="86"/>
      <c r="D36" s="87"/>
      <c r="E36" s="86"/>
      <c r="F36" s="10"/>
      <c r="G36" s="10"/>
      <c r="H36" s="75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3" t="s">
        <v>204</v>
      </c>
      <c r="B37" s="85">
        <v>1</v>
      </c>
      <c r="C37" s="85">
        <v>935</v>
      </c>
      <c r="D37" s="84">
        <f t="shared" ref="D37:D38" si="17">B37*C37*0.1</f>
        <v>93.5</v>
      </c>
      <c r="E37" s="85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5"/>
      <c r="I37" s="34">
        <f>H37-G37</f>
        <v>-497.39050964872467</v>
      </c>
      <c r="J37" s="39"/>
      <c r="K37" s="40"/>
    </row>
    <row r="38" spans="1:11" x14ac:dyDescent="0.25">
      <c r="A38" s="93" t="s">
        <v>205</v>
      </c>
      <c r="B38" s="85">
        <v>1</v>
      </c>
      <c r="C38" s="85">
        <v>1385</v>
      </c>
      <c r="D38" s="84">
        <f t="shared" si="17"/>
        <v>138.5</v>
      </c>
      <c r="E38" s="85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5"/>
      <c r="I38" s="34">
        <f>H38-G38</f>
        <v>-631.87313976581652</v>
      </c>
      <c r="J38" s="39"/>
      <c r="K38" s="40"/>
    </row>
    <row r="39" spans="1:11" x14ac:dyDescent="0.25">
      <c r="A39" s="91" t="s">
        <v>30</v>
      </c>
      <c r="B39" s="89"/>
      <c r="C39" s="89"/>
      <c r="D39" s="87"/>
      <c r="E39" s="87"/>
      <c r="F39" s="10"/>
      <c r="G39" s="10"/>
      <c r="H39" s="75"/>
      <c r="I39" s="42"/>
      <c r="J39" s="38"/>
      <c r="K39" s="38"/>
    </row>
    <row r="40" spans="1:11" x14ac:dyDescent="0.25">
      <c r="A40" s="93"/>
      <c r="B40" s="84"/>
      <c r="C40" s="84"/>
      <c r="D40" s="84">
        <f t="shared" ref="D40" si="18">B40*C40*0.1</f>
        <v>0</v>
      </c>
      <c r="E40" s="84">
        <v>0.39</v>
      </c>
      <c r="F40" s="30">
        <f>E40/$E$41*$F$41</f>
        <v>718.61668330761563</v>
      </c>
      <c r="G40" s="30">
        <f t="shared" si="2"/>
        <v>257.55221929744943</v>
      </c>
      <c r="H40" s="75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5"/>
      <c r="I41" s="28"/>
      <c r="J41" s="28"/>
      <c r="K41" s="28"/>
    </row>
    <row r="43" spans="1:11" ht="60" customHeight="1" x14ac:dyDescent="0.25">
      <c r="A43" s="118" t="s">
        <v>210</v>
      </c>
      <c r="B43" s="119"/>
      <c r="C43" s="119"/>
      <c r="D43" s="119"/>
      <c r="E43" s="119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5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3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5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3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5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7"/>
      <c r="E7" s="9"/>
      <c r="F7" s="10"/>
      <c r="G7" s="10"/>
      <c r="H7" s="75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4">
        <f t="shared" ref="D8" si="4">B8*C8*0.1</f>
        <v>93.5</v>
      </c>
      <c r="E8" s="96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5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7"/>
      <c r="E9" s="9"/>
      <c r="F9" s="10"/>
      <c r="G9" s="10"/>
      <c r="H9" s="75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80">
        <v>2</v>
      </c>
      <c r="C10" s="3">
        <f>704</f>
        <v>704</v>
      </c>
      <c r="D10" s="84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5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80">
        <v>2</v>
      </c>
      <c r="C11" s="3">
        <f>704</f>
        <v>704</v>
      </c>
      <c r="D11" s="84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5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4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5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7"/>
      <c r="E13" s="9"/>
      <c r="F13" s="10"/>
      <c r="G13" s="10"/>
      <c r="H13" s="75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80">
        <v>2</v>
      </c>
      <c r="C14" s="3">
        <f>1232</f>
        <v>1232</v>
      </c>
      <c r="D14" s="84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5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4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5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4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5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7"/>
      <c r="E17" s="9"/>
      <c r="F17" s="10"/>
      <c r="G17" s="10"/>
      <c r="H17" s="75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82" t="s">
        <v>235</v>
      </c>
    </row>
    <row r="18" spans="1:12" ht="35.25" x14ac:dyDescent="0.25">
      <c r="A18" s="95" t="s">
        <v>224</v>
      </c>
      <c r="B18" s="3">
        <v>1</v>
      </c>
      <c r="C18" s="3">
        <v>2414</v>
      </c>
      <c r="D18" s="84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5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7"/>
      <c r="E19" s="9"/>
      <c r="F19" s="10"/>
      <c r="G19" s="10"/>
      <c r="H19" s="75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82" t="s">
        <v>236</v>
      </c>
    </row>
    <row r="20" spans="1:12" ht="46.5" x14ac:dyDescent="0.25">
      <c r="A20" s="95" t="s">
        <v>225</v>
      </c>
      <c r="B20" s="3">
        <v>1</v>
      </c>
      <c r="C20" s="3">
        <v>2322</v>
      </c>
      <c r="D20" s="84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5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3">
        <f t="shared" si="1"/>
        <v>93.5</v>
      </c>
      <c r="E21" s="96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5"/>
      <c r="I21" s="34">
        <f>H21-G21</f>
        <v>-478.99018914185643</v>
      </c>
      <c r="J21" s="39"/>
      <c r="K21" s="40"/>
    </row>
    <row r="22" spans="1:12" x14ac:dyDescent="0.25">
      <c r="A22" s="95" t="s">
        <v>226</v>
      </c>
      <c r="B22" s="3">
        <v>1</v>
      </c>
      <c r="C22" s="3">
        <v>1385</v>
      </c>
      <c r="D22" s="84">
        <f t="shared" si="1"/>
        <v>138.5</v>
      </c>
      <c r="E22" s="96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5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3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5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3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5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7"/>
      <c r="E25" s="9"/>
      <c r="F25" s="10"/>
      <c r="G25" s="10"/>
      <c r="H25" s="75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4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5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7"/>
      <c r="E27" s="9"/>
      <c r="F27" s="10"/>
      <c r="G27" s="10"/>
      <c r="H27" s="75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4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5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3">
        <f t="shared" si="12"/>
        <v>135.80000000000001</v>
      </c>
      <c r="E29" s="96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5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7"/>
      <c r="E30" s="9"/>
      <c r="F30" s="10"/>
      <c r="G30" s="10"/>
      <c r="H30" s="75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4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5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4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5"/>
      <c r="I32" s="34">
        <f>H32-G32</f>
        <v>-470.95317653239937</v>
      </c>
      <c r="J32" s="39"/>
      <c r="K32" s="40"/>
    </row>
    <row r="33" spans="1:11" x14ac:dyDescent="0.25">
      <c r="A33" s="91" t="s">
        <v>30</v>
      </c>
      <c r="B33" s="89"/>
      <c r="C33" s="89"/>
      <c r="D33" s="87"/>
      <c r="E33" s="87"/>
      <c r="F33" s="10"/>
      <c r="G33" s="10"/>
      <c r="H33" s="75"/>
      <c r="I33" s="42"/>
      <c r="J33" s="38"/>
      <c r="K33" s="38"/>
    </row>
    <row r="34" spans="1:11" x14ac:dyDescent="0.25">
      <c r="A34" s="93"/>
      <c r="B34" s="84"/>
      <c r="C34" s="84"/>
      <c r="D34" s="84">
        <f t="shared" ref="D34" si="14">B34*C34*0.1</f>
        <v>0</v>
      </c>
      <c r="E34" s="84">
        <v>1.3129999999999999</v>
      </c>
      <c r="F34" s="30">
        <f>E34/$E$35*$F$35</f>
        <v>2477.6838879159368</v>
      </c>
      <c r="G34" s="30">
        <f t="shared" si="2"/>
        <v>849.84557355516642</v>
      </c>
      <c r="H34" s="75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5"/>
      <c r="I35" s="28"/>
      <c r="J35" s="28"/>
      <c r="K35" s="28"/>
    </row>
    <row r="37" spans="1:11" ht="49.5" customHeight="1" x14ac:dyDescent="0.25">
      <c r="A37" s="118" t="s">
        <v>210</v>
      </c>
      <c r="B37" s="119"/>
      <c r="C37" s="119"/>
      <c r="D37" s="119"/>
      <c r="E37" s="119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7"/>
      <c r="E4" s="9"/>
      <c r="F4" s="10"/>
      <c r="G4" s="10"/>
      <c r="H4" s="75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80" t="s">
        <v>240</v>
      </c>
      <c r="B5" s="3">
        <v>1</v>
      </c>
      <c r="C5" s="3">
        <v>1401</v>
      </c>
      <c r="D5" s="84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5"/>
      <c r="I5" s="34">
        <f t="shared" ref="I5:I7" si="0">H5-G5</f>
        <v>-598.03188869694316</v>
      </c>
      <c r="J5" s="39"/>
      <c r="K5" s="40"/>
    </row>
    <row r="6" spans="1:12" x14ac:dyDescent="0.25">
      <c r="A6" s="80" t="s">
        <v>241</v>
      </c>
      <c r="B6" s="3">
        <v>1</v>
      </c>
      <c r="C6" s="3">
        <v>935</v>
      </c>
      <c r="D6" s="84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5"/>
      <c r="I6" s="34">
        <f t="shared" si="0"/>
        <v>-481.16532093933461</v>
      </c>
      <c r="J6" s="39"/>
      <c r="K6" s="40"/>
    </row>
    <row r="7" spans="1:12" x14ac:dyDescent="0.25">
      <c r="A7" s="79" t="s">
        <v>242</v>
      </c>
      <c r="B7" s="3">
        <v>1</v>
      </c>
      <c r="C7" s="3">
        <v>1404</v>
      </c>
      <c r="D7" s="84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5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7"/>
      <c r="E8" s="9"/>
      <c r="F8" s="10"/>
      <c r="G8" s="10"/>
      <c r="H8" s="75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80" t="s">
        <v>244</v>
      </c>
      <c r="B9" s="3">
        <v>1</v>
      </c>
      <c r="C9" s="3">
        <v>1401</v>
      </c>
      <c r="D9" s="84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5"/>
      <c r="I9" s="34">
        <f t="shared" ref="I9:I11" si="3">H9-G9</f>
        <v>-593.99477418179367</v>
      </c>
      <c r="J9" s="39"/>
      <c r="K9" s="40"/>
    </row>
    <row r="10" spans="1:12" x14ac:dyDescent="0.25">
      <c r="A10" s="80" t="s">
        <v>245</v>
      </c>
      <c r="B10" s="3">
        <v>1</v>
      </c>
      <c r="C10" s="3">
        <v>1557</v>
      </c>
      <c r="D10" s="84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5"/>
      <c r="I10" s="34">
        <f t="shared" si="3"/>
        <v>-929.2649612119576</v>
      </c>
      <c r="J10" s="39"/>
      <c r="K10" s="40"/>
    </row>
    <row r="11" spans="1:12" x14ac:dyDescent="0.25">
      <c r="A11" s="80" t="s">
        <v>246</v>
      </c>
      <c r="B11" s="3">
        <v>1</v>
      </c>
      <c r="C11" s="3">
        <v>1401</v>
      </c>
      <c r="D11" s="84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5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7"/>
      <c r="E12" s="9"/>
      <c r="F12" s="10"/>
      <c r="G12" s="10"/>
      <c r="H12" s="75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82"/>
    </row>
    <row r="13" spans="1:12" x14ac:dyDescent="0.25">
      <c r="A13" s="80" t="s">
        <v>248</v>
      </c>
      <c r="B13" s="3">
        <v>1</v>
      </c>
      <c r="C13" s="3">
        <v>2180</v>
      </c>
      <c r="D13" s="84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5"/>
      <c r="I13" s="34">
        <f>H13-G13</f>
        <v>-1333.3457418179364</v>
      </c>
      <c r="J13" s="39"/>
      <c r="K13" s="40"/>
    </row>
    <row r="14" spans="1:12" x14ac:dyDescent="0.25">
      <c r="A14" s="80" t="s">
        <v>249</v>
      </c>
      <c r="B14" s="3">
        <v>1</v>
      </c>
      <c r="C14" s="3">
        <v>2595</v>
      </c>
      <c r="D14" s="83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5"/>
      <c r="I14" s="34">
        <f>H14-G14</f>
        <v>-1301.1652450907618</v>
      </c>
      <c r="J14" s="39"/>
      <c r="K14" s="40"/>
    </row>
    <row r="15" spans="1:12" x14ac:dyDescent="0.25">
      <c r="A15" s="80" t="s">
        <v>250</v>
      </c>
      <c r="B15" s="3">
        <v>1</v>
      </c>
      <c r="C15" s="3">
        <v>935</v>
      </c>
      <c r="D15" s="83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5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7"/>
      <c r="E16" s="9"/>
      <c r="F16" s="10"/>
      <c r="G16" s="10"/>
      <c r="H16" s="75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9" t="s">
        <v>251</v>
      </c>
      <c r="B17" s="3">
        <v>1</v>
      </c>
      <c r="C17" s="3">
        <v>1401</v>
      </c>
      <c r="D17" s="84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5"/>
      <c r="I17" s="34">
        <f>H17-G17</f>
        <v>-707.03398060597874</v>
      </c>
      <c r="J17" s="39"/>
      <c r="K17" s="40"/>
    </row>
    <row r="18" spans="1:12" x14ac:dyDescent="0.25">
      <c r="A18" s="79" t="s">
        <v>252</v>
      </c>
      <c r="B18" s="3">
        <v>1</v>
      </c>
      <c r="C18" s="3">
        <v>1168</v>
      </c>
      <c r="D18" s="83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5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7"/>
      <c r="E19" s="9"/>
      <c r="F19" s="10"/>
      <c r="G19" s="10"/>
      <c r="H19" s="75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7" t="s">
        <v>253</v>
      </c>
      <c r="B20" s="3">
        <v>1</v>
      </c>
      <c r="C20" s="3">
        <v>1401</v>
      </c>
      <c r="D20" s="84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5"/>
      <c r="I20" s="34">
        <f>H20-G20</f>
        <v>-598.03188869694316</v>
      </c>
      <c r="J20" s="39"/>
      <c r="K20" s="40"/>
    </row>
    <row r="21" spans="1:12" x14ac:dyDescent="0.25">
      <c r="A21" s="97" t="s">
        <v>254</v>
      </c>
      <c r="B21" s="3">
        <v>1</v>
      </c>
      <c r="C21" s="3">
        <v>1401</v>
      </c>
      <c r="D21" s="84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5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5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80" t="s">
        <v>255</v>
      </c>
      <c r="B23" s="3">
        <v>1</v>
      </c>
      <c r="C23" s="3">
        <v>778</v>
      </c>
      <c r="D23" s="83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5"/>
      <c r="I23" s="34">
        <f>H23-G23</f>
        <v>-367.54703224239154</v>
      </c>
      <c r="J23" s="39"/>
      <c r="K23" s="40"/>
    </row>
    <row r="24" spans="1:12" x14ac:dyDescent="0.25">
      <c r="A24" s="80" t="s">
        <v>256</v>
      </c>
      <c r="B24" s="3">
        <v>1</v>
      </c>
      <c r="C24" s="3">
        <v>935</v>
      </c>
      <c r="D24" s="83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5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7"/>
      <c r="E25" s="9"/>
      <c r="F25" s="10"/>
      <c r="G25" s="10"/>
      <c r="H25" s="75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80" t="s">
        <v>258</v>
      </c>
      <c r="B26" s="3">
        <v>1</v>
      </c>
      <c r="C26" s="3">
        <v>1168</v>
      </c>
      <c r="D26" s="84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5"/>
      <c r="I26" s="34">
        <f>H26-G26</f>
        <v>-648.60069672717452</v>
      </c>
      <c r="J26" s="39"/>
      <c r="K26" s="40"/>
    </row>
    <row r="27" spans="1:12" x14ac:dyDescent="0.25">
      <c r="A27" s="80" t="s">
        <v>259</v>
      </c>
      <c r="B27" s="3">
        <v>1</v>
      </c>
      <c r="C27" s="3">
        <v>1168</v>
      </c>
      <c r="D27" s="84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5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5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9" t="s">
        <v>242</v>
      </c>
      <c r="B29" s="3">
        <v>1</v>
      </c>
      <c r="C29" s="3">
        <v>1404</v>
      </c>
      <c r="D29" s="83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5"/>
      <c r="I29" s="34">
        <f>H29-G29</f>
        <v>-627.45989030298938</v>
      </c>
      <c r="J29" s="39"/>
      <c r="K29" s="40"/>
    </row>
    <row r="30" spans="1:12" x14ac:dyDescent="0.25">
      <c r="A30" s="80" t="s">
        <v>261</v>
      </c>
      <c r="B30" s="3">
        <v>1</v>
      </c>
      <c r="C30" s="3">
        <v>2180</v>
      </c>
      <c r="D30" s="83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5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7"/>
      <c r="E31" s="9"/>
      <c r="F31" s="10"/>
      <c r="G31" s="10"/>
      <c r="H31" s="75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9" t="s">
        <v>289</v>
      </c>
    </row>
    <row r="32" spans="1:12" x14ac:dyDescent="0.25">
      <c r="A32" s="80" t="s">
        <v>263</v>
      </c>
      <c r="B32" s="3">
        <v>1</v>
      </c>
      <c r="C32" s="3">
        <v>1168</v>
      </c>
      <c r="D32" s="84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5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7"/>
      <c r="E33" s="9"/>
      <c r="F33" s="10"/>
      <c r="G33" s="10"/>
      <c r="H33" s="75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9" t="s">
        <v>265</v>
      </c>
      <c r="B34" s="3">
        <v>1</v>
      </c>
      <c r="C34" s="3">
        <v>2336</v>
      </c>
      <c r="D34" s="84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5"/>
      <c r="I34" s="34">
        <f>H34-G34</f>
        <v>-1266.7677609555299</v>
      </c>
      <c r="J34" s="39"/>
      <c r="K34" s="40"/>
    </row>
    <row r="35" spans="1:11" x14ac:dyDescent="0.25">
      <c r="A35" s="91" t="s">
        <v>30</v>
      </c>
      <c r="B35" s="89"/>
      <c r="C35" s="89"/>
      <c r="D35" s="87"/>
      <c r="E35" s="87"/>
      <c r="F35" s="10"/>
      <c r="G35" s="10"/>
      <c r="H35" s="75"/>
      <c r="I35" s="42"/>
      <c r="J35" s="38"/>
      <c r="K35" s="38"/>
    </row>
    <row r="36" spans="1:11" x14ac:dyDescent="0.25">
      <c r="A36" s="93"/>
      <c r="B36" s="84"/>
      <c r="C36" s="84"/>
      <c r="D36" s="84">
        <f t="shared" ref="D36" si="15">B36*C36*0.1</f>
        <v>0</v>
      </c>
      <c r="E36" s="84">
        <v>1.1859999999999999</v>
      </c>
      <c r="F36" s="30">
        <f>E36/$E$37*$F$37</f>
        <v>2080.8421620892095</v>
      </c>
      <c r="G36" s="30">
        <f t="shared" si="6"/>
        <v>736.61812537958008</v>
      </c>
      <c r="H36" s="75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8">
        <v>13000</v>
      </c>
      <c r="G37" s="28">
        <f>F37/E37</f>
        <v>1754.5043525204128</v>
      </c>
      <c r="H37" s="75"/>
      <c r="I37" s="28"/>
      <c r="J37" s="28"/>
      <c r="K37" s="28"/>
    </row>
    <row r="39" spans="1:11" ht="63.75" customHeight="1" x14ac:dyDescent="0.25">
      <c r="A39" s="118" t="s">
        <v>210</v>
      </c>
      <c r="B39" s="119"/>
      <c r="C39" s="119"/>
      <c r="D39" s="119"/>
      <c r="E39" s="119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7"/>
      <c r="E4" s="9"/>
      <c r="F4" s="10"/>
      <c r="G4" s="10"/>
      <c r="H4" s="75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366</v>
      </c>
    </row>
    <row r="5" spans="1:12" x14ac:dyDescent="0.25">
      <c r="A5" s="18" t="s">
        <v>268</v>
      </c>
      <c r="B5" s="3">
        <v>1</v>
      </c>
      <c r="C5" s="3">
        <v>729</v>
      </c>
      <c r="D5" s="84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5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4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5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4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5"/>
      <c r="I7" s="34">
        <f t="shared" ref="I7" si="3">H7-G7</f>
        <v>-639.2798296089386</v>
      </c>
      <c r="J7" s="39"/>
      <c r="K7" s="40"/>
    </row>
    <row r="8" spans="1:12" ht="30" x14ac:dyDescent="0.25">
      <c r="A8" s="79" t="s">
        <v>271</v>
      </c>
      <c r="B8" s="3">
        <v>1</v>
      </c>
      <c r="C8" s="3">
        <f>3364/10*2</f>
        <v>672.8</v>
      </c>
      <c r="D8" s="84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5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7"/>
      <c r="E9" s="9"/>
      <c r="F9" s="10"/>
      <c r="G9" s="10"/>
      <c r="H9" s="75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5" t="s">
        <v>272</v>
      </c>
      <c r="B10" s="3">
        <v>1</v>
      </c>
      <c r="C10" s="3">
        <v>1728</v>
      </c>
      <c r="D10" s="84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5"/>
      <c r="I10" s="34">
        <f t="shared" ref="I10:I13" si="4">H10-G10</f>
        <v>-980.43359329608938</v>
      </c>
      <c r="J10" s="39"/>
      <c r="K10" s="40"/>
    </row>
    <row r="11" spans="1:12" x14ac:dyDescent="0.25">
      <c r="A11" s="95" t="s">
        <v>273</v>
      </c>
      <c r="B11" s="3">
        <v>1</v>
      </c>
      <c r="C11" s="26">
        <v>1404</v>
      </c>
      <c r="D11" s="84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5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4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5"/>
      <c r="I12" s="34">
        <f t="shared" si="4"/>
        <v>-910.85853016759768</v>
      </c>
      <c r="J12" s="39"/>
      <c r="K12" s="40"/>
    </row>
    <row r="13" spans="1:12" ht="30" x14ac:dyDescent="0.25">
      <c r="A13" s="79" t="s">
        <v>275</v>
      </c>
      <c r="B13" s="3">
        <v>1</v>
      </c>
      <c r="C13" s="3">
        <f>3364/10*4</f>
        <v>1345.6</v>
      </c>
      <c r="D13" s="84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5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7"/>
      <c r="E14" s="9"/>
      <c r="F14" s="10"/>
      <c r="G14" s="10"/>
      <c r="H14" s="75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80">
        <v>2</v>
      </c>
      <c r="C15" s="3">
        <f>975</f>
        <v>975</v>
      </c>
      <c r="D15" s="84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5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80">
        <v>2</v>
      </c>
      <c r="C16" s="3">
        <f>1348</f>
        <v>1348</v>
      </c>
      <c r="D16" s="84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5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4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5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7"/>
      <c r="E18" s="9"/>
      <c r="F18" s="10"/>
      <c r="G18" s="10"/>
      <c r="H18" s="75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82"/>
    </row>
    <row r="19" spans="1:12" x14ac:dyDescent="0.25">
      <c r="A19" s="95" t="s">
        <v>124</v>
      </c>
      <c r="B19" s="3">
        <v>1</v>
      </c>
      <c r="C19" s="3">
        <v>1136</v>
      </c>
      <c r="D19" s="84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5"/>
      <c r="I19" s="34">
        <f>H19-G19</f>
        <v>-699.65359441340786</v>
      </c>
      <c r="J19" s="39"/>
      <c r="K19" s="40"/>
    </row>
    <row r="20" spans="1:12" x14ac:dyDescent="0.25">
      <c r="A20" s="95" t="s">
        <v>279</v>
      </c>
      <c r="B20" s="3">
        <v>1</v>
      </c>
      <c r="C20" s="3">
        <v>1136</v>
      </c>
      <c r="D20" s="83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5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7"/>
      <c r="E21" s="9"/>
      <c r="F21" s="10"/>
      <c r="G21" s="10"/>
      <c r="H21" s="75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4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5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3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5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7"/>
      <c r="E24" s="9"/>
      <c r="F24" s="10"/>
      <c r="G24" s="10"/>
      <c r="H24" s="75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9" t="s">
        <v>275</v>
      </c>
      <c r="B25" s="3">
        <v>1</v>
      </c>
      <c r="C25" s="3">
        <f>3364/10*4</f>
        <v>1345.6</v>
      </c>
      <c r="D25" s="84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5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7"/>
      <c r="E26" s="9"/>
      <c r="F26" s="10"/>
      <c r="G26" s="10"/>
      <c r="H26" s="75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100" t="s">
        <v>290</v>
      </c>
    </row>
    <row r="27" spans="1:12" x14ac:dyDescent="0.25">
      <c r="A27" s="95" t="s">
        <v>279</v>
      </c>
      <c r="B27" s="3">
        <v>1</v>
      </c>
      <c r="C27" s="3">
        <v>2344</v>
      </c>
      <c r="D27" s="84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5"/>
      <c r="I27" s="34">
        <f>H27-G27</f>
        <v>-1427.1063888268156</v>
      </c>
      <c r="J27" s="39"/>
      <c r="K27" s="40"/>
    </row>
    <row r="28" spans="1:12" x14ac:dyDescent="0.25">
      <c r="A28" s="91" t="s">
        <v>30</v>
      </c>
      <c r="B28" s="89"/>
      <c r="C28" s="89"/>
      <c r="D28" s="87"/>
      <c r="E28" s="87"/>
      <c r="F28" s="10"/>
      <c r="G28" s="10"/>
      <c r="H28" s="75"/>
      <c r="I28" s="42"/>
      <c r="J28" s="38"/>
      <c r="K28" s="38"/>
    </row>
    <row r="29" spans="1:12" x14ac:dyDescent="0.25">
      <c r="A29" s="93"/>
      <c r="B29" s="84"/>
      <c r="C29" s="84"/>
      <c r="D29" s="84">
        <f t="shared" ref="D29" si="13">B29*C29*0.1</f>
        <v>0</v>
      </c>
      <c r="E29" s="84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5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8">
        <v>17750</v>
      </c>
      <c r="G30" s="28">
        <f>F30/E30</f>
        <v>1906.9617533304684</v>
      </c>
      <c r="H30" s="75"/>
      <c r="I30" s="28"/>
      <c r="J30" s="28"/>
      <c r="K30" s="28"/>
    </row>
    <row r="32" spans="1:12" ht="63.75" customHeight="1" x14ac:dyDescent="0.25">
      <c r="A32" s="118" t="s">
        <v>210</v>
      </c>
      <c r="B32" s="119"/>
      <c r="C32" s="119"/>
      <c r="D32" s="119"/>
      <c r="E32" s="119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2016-02-09T07:43:22Z</dcterms:modified>
</cp:coreProperties>
</file>