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P5" i="1" l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4" i="1"/>
  <c r="AN20" i="1" l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4" i="1"/>
  <c r="C56" i="1" l="1"/>
  <c r="C60" i="1"/>
  <c r="C71" i="1" l="1"/>
  <c r="C51" i="1"/>
  <c r="C66" i="1" l="1"/>
  <c r="AU20" i="1" l="1"/>
  <c r="AQ19" i="1"/>
  <c r="Z20" i="1"/>
  <c r="C41" i="1" l="1"/>
  <c r="AN18" i="1"/>
  <c r="AQ15" i="1"/>
  <c r="AQ17" i="1" l="1"/>
  <c r="AQ16" i="1"/>
  <c r="AQ14" i="1"/>
  <c r="AQ13" i="1"/>
  <c r="AQ12" i="1"/>
  <c r="AQ11" i="1"/>
  <c r="AQ10" i="1"/>
  <c r="AQ9" i="1"/>
  <c r="AQ7" i="1"/>
  <c r="AQ6" i="1"/>
  <c r="AQ5" i="1"/>
  <c r="B20" i="1"/>
  <c r="E20" i="1"/>
  <c r="H20" i="1"/>
  <c r="K20" i="1"/>
  <c r="N20" i="1"/>
  <c r="C33" i="1"/>
  <c r="Q20" i="1"/>
  <c r="T20" i="1"/>
  <c r="AA3" i="1"/>
  <c r="W20" i="1"/>
  <c r="AC20" i="1"/>
  <c r="AF20" i="1"/>
  <c r="AG3" i="1"/>
  <c r="AG16" i="1" s="1"/>
  <c r="AD3" i="1"/>
  <c r="AD16" i="1" s="1"/>
  <c r="R3" i="1"/>
  <c r="R10" i="1" s="1"/>
  <c r="X3" i="1"/>
  <c r="X15" i="1" s="1"/>
  <c r="U3" i="1"/>
  <c r="U12" i="1" s="1"/>
  <c r="AA17" i="1" l="1"/>
  <c r="AA19" i="1"/>
  <c r="AL19" i="1" s="1"/>
  <c r="AL16" i="1"/>
  <c r="AG14" i="1"/>
  <c r="AA14" i="1"/>
  <c r="R11" i="1"/>
  <c r="AL11" i="1" s="1"/>
  <c r="R9" i="1"/>
  <c r="U13" i="1"/>
  <c r="AG9" i="1"/>
  <c r="X6" i="1"/>
  <c r="X9" i="1"/>
  <c r="X14" i="1"/>
  <c r="AD4" i="1"/>
  <c r="X4" i="1"/>
  <c r="X7" i="1"/>
  <c r="X10" i="1"/>
  <c r="AG6" i="1"/>
  <c r="AG12" i="1"/>
  <c r="AL12" i="1" s="1"/>
  <c r="AD7" i="1"/>
  <c r="AD13" i="1"/>
  <c r="AD15" i="1"/>
  <c r="AL15" i="1" s="1"/>
  <c r="AN15" i="1" s="1"/>
  <c r="AD17" i="1"/>
  <c r="AL17" i="1" s="1"/>
  <c r="AD5" i="1"/>
  <c r="AD10" i="1"/>
  <c r="AD14" i="1"/>
  <c r="O3" i="1"/>
  <c r="C29" i="1"/>
  <c r="AS19" i="1" l="1"/>
  <c r="AV19" i="1" s="1"/>
  <c r="AN19" i="1"/>
  <c r="AS15" i="1"/>
  <c r="AL13" i="1"/>
  <c r="AN13" i="1" s="1"/>
  <c r="AS18" i="1"/>
  <c r="AV18" i="1" s="1"/>
  <c r="AL10" i="1"/>
  <c r="AN10" i="1" s="1"/>
  <c r="AN17" i="1"/>
  <c r="AN12" i="1"/>
  <c r="AN11" i="1"/>
  <c r="AN16" i="1"/>
  <c r="AL14" i="1"/>
  <c r="O9" i="1"/>
  <c r="AL9" i="1" s="1"/>
  <c r="AN9" i="1" s="1"/>
  <c r="O8" i="1"/>
  <c r="AS11" i="1" l="1"/>
  <c r="AV11" i="1" s="1"/>
  <c r="AS10" i="1"/>
  <c r="AV10" i="1" s="1"/>
  <c r="AV15" i="1"/>
  <c r="AS16" i="1"/>
  <c r="AV16" i="1" s="1"/>
  <c r="AS12" i="1"/>
  <c r="AV12" i="1" s="1"/>
  <c r="AS17" i="1"/>
  <c r="AV17" i="1" s="1"/>
  <c r="AS13" i="1"/>
  <c r="AV13" i="1" s="1"/>
  <c r="AN14" i="1"/>
  <c r="AJ3" i="1"/>
  <c r="L3" i="1"/>
  <c r="I3" i="1"/>
  <c r="F3" i="1"/>
  <c r="C3" i="1"/>
  <c r="AS14" i="1" l="1"/>
  <c r="AV14" i="1" s="1"/>
  <c r="AS9" i="1"/>
  <c r="AV9" i="1" s="1"/>
  <c r="F7" i="1"/>
  <c r="F6" i="1"/>
  <c r="L4" i="1"/>
  <c r="L6" i="1"/>
  <c r="L8" i="1"/>
  <c r="AJ6" i="1"/>
  <c r="AJ7" i="1"/>
  <c r="AL7" i="1" s="1"/>
  <c r="I6" i="1"/>
  <c r="AL6" i="1" s="1"/>
  <c r="I8" i="1"/>
  <c r="C25" i="1"/>
  <c r="AN6" i="1" l="1"/>
  <c r="AN7" i="1"/>
  <c r="C5" i="1"/>
  <c r="AL5" i="1" s="1"/>
  <c r="AS7" i="1" l="1"/>
  <c r="AV7" i="1" s="1"/>
  <c r="AS6" i="1"/>
  <c r="AV6" i="1" s="1"/>
  <c r="AN5" i="1"/>
  <c r="F4" i="1"/>
  <c r="F8" i="1"/>
  <c r="AL8" i="1" s="1"/>
  <c r="C4" i="1"/>
  <c r="AS5" i="1" l="1"/>
  <c r="AN8" i="1"/>
  <c r="AL4" i="1"/>
  <c r="AV5" i="1" l="1"/>
  <c r="AS8" i="1"/>
  <c r="AV8" i="1" s="1"/>
  <c r="AN4" i="1"/>
  <c r="AS20" i="1" l="1"/>
  <c r="AV20" i="1"/>
  <c r="AS4" i="1" l="1"/>
</calcChain>
</file>

<file path=xl/sharedStrings.xml><?xml version="1.0" encoding="utf-8"?>
<sst xmlns="http://schemas.openxmlformats.org/spreadsheetml/2006/main" count="131" uniqueCount="69">
  <si>
    <t>Olix</t>
  </si>
  <si>
    <t>Машулек</t>
  </si>
  <si>
    <t>lusien2005</t>
  </si>
  <si>
    <t>Olchik1979</t>
  </si>
  <si>
    <t>Anastasia_N</t>
  </si>
  <si>
    <t>флк</t>
  </si>
  <si>
    <t>фкл</t>
  </si>
  <si>
    <t>Lenasha</t>
  </si>
  <si>
    <t>ElenaTarasova</t>
  </si>
  <si>
    <t>Сумма личного заказа</t>
  </si>
  <si>
    <t>Унции</t>
  </si>
  <si>
    <t>Цена в $</t>
  </si>
  <si>
    <t>Личные заказы</t>
  </si>
  <si>
    <t>lepola</t>
  </si>
  <si>
    <t>Личный заказа</t>
  </si>
  <si>
    <t>Сумма распива $</t>
  </si>
  <si>
    <t xml:space="preserve">Сумма заказа в $ </t>
  </si>
  <si>
    <t>флаконы</t>
  </si>
  <si>
    <t>Сумма в руб.</t>
  </si>
  <si>
    <t>ИТОГО к оплате</t>
  </si>
  <si>
    <t>Депозит/ долг</t>
  </si>
  <si>
    <t>Agata 2310</t>
  </si>
  <si>
    <t>БЛ Лимон, 1унции</t>
  </si>
  <si>
    <t>ИБ Кедр Атлаский, 4унции</t>
  </si>
  <si>
    <t>Vlada_13</t>
  </si>
  <si>
    <t>БЛ Мандарин, 1унции</t>
  </si>
  <si>
    <t>ИБ Апельсин, 4унции</t>
  </si>
  <si>
    <t>ИБ Герань Розы, 1унции</t>
  </si>
  <si>
    <t>marwi</t>
  </si>
  <si>
    <t>БЛ Илаг-Иланг экстра, 1/2 унции</t>
  </si>
  <si>
    <t>Zolotaya_Koza</t>
  </si>
  <si>
    <t>abrikosina</t>
  </si>
  <si>
    <t>БЛ Лаванда"Maillette", 4 унции</t>
  </si>
  <si>
    <t>Индианка</t>
  </si>
  <si>
    <t>Добрый день</t>
  </si>
  <si>
    <t>ИБ Чайное дерево, 5 унции</t>
  </si>
  <si>
    <t>ИБ Грейпфрут красный, 1 унции</t>
  </si>
  <si>
    <t>БЛ Ромашка Римская(британская)</t>
  </si>
  <si>
    <t>БЛ Сосна горная 1 унц</t>
  </si>
  <si>
    <t>БЛ Гвоздика, 1 унции</t>
  </si>
  <si>
    <t>ИБ Мирра Сомали</t>
  </si>
  <si>
    <t>БЛ Ромашка голубая</t>
  </si>
  <si>
    <t>БЛ Франжипани</t>
  </si>
  <si>
    <t>БЛ Мандарин</t>
  </si>
  <si>
    <t>БЛ Гвоздика</t>
  </si>
  <si>
    <t>БЛ Бальзам Перу</t>
  </si>
  <si>
    <t>БЛ Розмарин,cineole-rich</t>
  </si>
  <si>
    <t>БЛ Pine, Forest "Scots"</t>
  </si>
  <si>
    <t>ИБ Пальмароза</t>
  </si>
  <si>
    <t>ИБ Нероли</t>
  </si>
  <si>
    <t>1/16</t>
  </si>
  <si>
    <t>Оплата</t>
  </si>
  <si>
    <t>Radha</t>
  </si>
  <si>
    <t>ИБ Агар 5%</t>
  </si>
  <si>
    <t>ИБ Пачули Шри-Ланка</t>
  </si>
  <si>
    <t>ИБ Сандал Новая Каледония</t>
  </si>
  <si>
    <t>sample</t>
  </si>
  <si>
    <t>ИБ Апельсин дикий</t>
  </si>
  <si>
    <t>ИБ Пихты бальзам</t>
  </si>
  <si>
    <t>БЛ Пальмароза</t>
  </si>
  <si>
    <t>БЛ Пачули. 5 лет</t>
  </si>
  <si>
    <t>БЛ Сосна "Scots"</t>
  </si>
  <si>
    <t>БЛ Кедр Атлаский</t>
  </si>
  <si>
    <t>БЛ Базилик священный</t>
  </si>
  <si>
    <t>БЛ Кипарис Крит</t>
  </si>
  <si>
    <t>БЛ Эвкалипт радиата</t>
  </si>
  <si>
    <t>ИБ Эвкалипт,Eucalyptus, Narrow Leaf 2 Х 1унции</t>
  </si>
  <si>
    <t>Сумма с ОРГ%(10) и ТР(23%)</t>
  </si>
  <si>
    <t>1$=74,8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</si>
</sst>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right"/>
    </xf>
    <xf numFmtId="0" fontId="1" fillId="0" borderId="0" xfId="0" applyFont="1"/>
    <xf numFmtId="12" fontId="0" fillId="0" borderId="1" xfId="0" applyNumberFormat="1" applyBorder="1"/>
    <xf numFmtId="12" fontId="0" fillId="0" borderId="3" xfId="0" applyNumberFormat="1" applyBorder="1"/>
    <xf numFmtId="0" fontId="1" fillId="0" borderId="18" xfId="0" applyFont="1" applyBorder="1"/>
    <xf numFmtId="0" fontId="1" fillId="0" borderId="1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7" xfId="0" applyFont="1" applyBorder="1"/>
    <xf numFmtId="0" fontId="1" fillId="0" borderId="8" xfId="0" applyFont="1" applyBorder="1"/>
    <xf numFmtId="0" fontId="0" fillId="0" borderId="19" xfId="0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8" xfId="0" applyFont="1" applyBorder="1"/>
    <xf numFmtId="0" fontId="7" fillId="0" borderId="9" xfId="0" applyFont="1" applyBorder="1"/>
    <xf numFmtId="0" fontId="3" fillId="0" borderId="12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2" xfId="0" applyFont="1" applyFill="1" applyBorder="1"/>
    <xf numFmtId="0" fontId="3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3" fillId="0" borderId="0" xfId="0" applyNumberFormat="1" applyFont="1"/>
    <xf numFmtId="2" fontId="4" fillId="0" borderId="0" xfId="0" applyNumberFormat="1" applyFont="1"/>
    <xf numFmtId="2" fontId="3" fillId="0" borderId="5" xfId="0" applyNumberFormat="1" applyFont="1" applyBorder="1"/>
    <xf numFmtId="2" fontId="3" fillId="0" borderId="5" xfId="0" applyNumberFormat="1" applyFont="1" applyBorder="1" applyAlignment="1">
      <alignment horizontal="right"/>
    </xf>
    <xf numFmtId="0" fontId="0" fillId="0" borderId="3" xfId="0" applyFont="1" applyBorder="1"/>
    <xf numFmtId="12" fontId="0" fillId="0" borderId="3" xfId="0" applyNumberFormat="1" applyBorder="1" applyAlignment="1"/>
    <xf numFmtId="0" fontId="9" fillId="0" borderId="3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2" fontId="3" fillId="0" borderId="0" xfId="0" applyNumberFormat="1" applyFont="1" applyBorder="1"/>
    <xf numFmtId="0" fontId="0" fillId="0" borderId="0" xfId="0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0" fillId="0" borderId="0" xfId="0" applyNumberFormat="1"/>
    <xf numFmtId="0" fontId="10" fillId="0" borderId="2" xfId="0" applyFont="1" applyBorder="1" applyAlignment="1">
      <alignment horizontal="right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10" fillId="0" borderId="3" xfId="0" applyNumberFormat="1" applyFont="1" applyBorder="1"/>
    <xf numFmtId="1" fontId="10" fillId="0" borderId="3" xfId="0" applyNumberFormat="1" applyFont="1" applyBorder="1"/>
    <xf numFmtId="1" fontId="10" fillId="0" borderId="3" xfId="0" applyNumberFormat="1" applyFont="1" applyBorder="1" applyAlignment="1">
      <alignment horizontal="center"/>
    </xf>
    <xf numFmtId="0" fontId="10" fillId="0" borderId="0" xfId="0" applyFont="1"/>
    <xf numFmtId="2" fontId="10" fillId="0" borderId="0" xfId="0" applyNumberFormat="1" applyFont="1" applyBorder="1"/>
    <xf numFmtId="1" fontId="10" fillId="0" borderId="0" xfId="0" applyNumberFormat="1" applyFont="1"/>
    <xf numFmtId="1" fontId="11" fillId="0" borderId="0" xfId="0" applyNumberFormat="1" applyFont="1"/>
    <xf numFmtId="0" fontId="10" fillId="0" borderId="2" xfId="0" applyFont="1" applyFill="1" applyBorder="1" applyAlignment="1">
      <alignment horizontal="right"/>
    </xf>
    <xf numFmtId="0" fontId="10" fillId="0" borderId="1" xfId="0" applyFont="1" applyFill="1" applyBorder="1"/>
    <xf numFmtId="2" fontId="10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2" fontId="10" fillId="0" borderId="1" xfId="0" applyNumberFormat="1" applyFont="1" applyFill="1" applyBorder="1" applyAlignment="1">
      <alignment horizontal="right"/>
    </xf>
    <xf numFmtId="2" fontId="10" fillId="0" borderId="3" xfId="0" applyNumberFormat="1" applyFont="1" applyFill="1" applyBorder="1"/>
    <xf numFmtId="0" fontId="10" fillId="0" borderId="0" xfId="0" applyFont="1" applyFill="1"/>
    <xf numFmtId="0" fontId="10" fillId="2" borderId="2" xfId="0" applyFont="1" applyFill="1" applyBorder="1" applyAlignment="1">
      <alignment horizontal="right"/>
    </xf>
    <xf numFmtId="0" fontId="10" fillId="2" borderId="1" xfId="0" applyFont="1" applyFill="1" applyBorder="1"/>
    <xf numFmtId="2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2" fontId="10" fillId="2" borderId="3" xfId="0" applyNumberFormat="1" applyFont="1" applyFill="1" applyBorder="1"/>
    <xf numFmtId="0" fontId="10" fillId="2" borderId="0" xfId="0" applyFont="1" applyFill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3" xfId="0" applyFont="1" applyBorder="1"/>
    <xf numFmtId="12" fontId="3" fillId="0" borderId="3" xfId="0" applyNumberFormat="1" applyFont="1" applyBorder="1" applyAlignment="1"/>
    <xf numFmtId="0" fontId="4" fillId="0" borderId="17" xfId="0" applyFont="1" applyBorder="1"/>
    <xf numFmtId="0" fontId="4" fillId="0" borderId="18" xfId="0" applyFont="1" applyBorder="1"/>
    <xf numFmtId="0" fontId="11" fillId="0" borderId="0" xfId="0" applyFont="1" applyAlignment="1">
      <alignment horizontal="center"/>
    </xf>
    <xf numFmtId="0" fontId="10" fillId="0" borderId="0" xfId="0" applyFont="1" applyFill="1" applyBorder="1"/>
    <xf numFmtId="2" fontId="10" fillId="0" borderId="0" xfId="0" applyNumberFormat="1" applyFont="1" applyFill="1" applyBorder="1"/>
    <xf numFmtId="1" fontId="10" fillId="0" borderId="0" xfId="0" applyNumberFormat="1" applyFont="1" applyFill="1" applyBorder="1"/>
    <xf numFmtId="0" fontId="10" fillId="2" borderId="16" xfId="0" applyFont="1" applyFill="1" applyBorder="1" applyAlignment="1">
      <alignment horizontal="right"/>
    </xf>
    <xf numFmtId="0" fontId="10" fillId="2" borderId="16" xfId="0" applyFont="1" applyFill="1" applyBorder="1"/>
    <xf numFmtId="2" fontId="10" fillId="2" borderId="16" xfId="0" applyNumberFormat="1" applyFont="1" applyFill="1" applyBorder="1"/>
    <xf numFmtId="0" fontId="10" fillId="2" borderId="16" xfId="0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right"/>
    </xf>
    <xf numFmtId="2" fontId="10" fillId="2" borderId="25" xfId="0" applyNumberFormat="1" applyFont="1" applyFill="1" applyBorder="1"/>
    <xf numFmtId="1" fontId="10" fillId="0" borderId="25" xfId="0" applyNumberFormat="1" applyFont="1" applyBorder="1" applyAlignment="1">
      <alignment horizontal="center"/>
    </xf>
    <xf numFmtId="1" fontId="11" fillId="0" borderId="0" xfId="0" applyNumberFormat="1" applyFont="1" applyFill="1" applyBorder="1"/>
    <xf numFmtId="1" fontId="10" fillId="0" borderId="1" xfId="0" applyNumberFormat="1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2" fillId="0" borderId="27" xfId="0" applyFont="1" applyBorder="1"/>
    <xf numFmtId="0" fontId="0" fillId="0" borderId="1" xfId="0" applyFont="1" applyBorder="1"/>
    <xf numFmtId="12" fontId="0" fillId="0" borderId="1" xfId="0" applyNumberFormat="1" applyBorder="1" applyAlignment="1"/>
    <xf numFmtId="0" fontId="9" fillId="0" borderId="1" xfId="0" applyFont="1" applyBorder="1"/>
    <xf numFmtId="49" fontId="0" fillId="0" borderId="3" xfId="0" applyNumberForma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10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7" fillId="0" borderId="14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2" fontId="0" fillId="0" borderId="0" xfId="0" applyNumberFormat="1" applyFont="1"/>
    <xf numFmtId="0" fontId="12" fillId="0" borderId="1" xfId="0" applyFont="1" applyBorder="1"/>
    <xf numFmtId="0" fontId="12" fillId="0" borderId="1" xfId="0" applyFont="1" applyFill="1" applyBorder="1" applyAlignment="1">
      <alignment horizontal="left"/>
    </xf>
    <xf numFmtId="0" fontId="12" fillId="2" borderId="30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2" fontId="6" fillId="0" borderId="0" xfId="0" applyNumberFormat="1" applyFont="1" applyBorder="1"/>
    <xf numFmtId="0" fontId="3" fillId="0" borderId="1" xfId="0" applyFont="1" applyBorder="1"/>
    <xf numFmtId="0" fontId="1" fillId="0" borderId="28" xfId="0" applyFont="1" applyBorder="1"/>
    <xf numFmtId="0" fontId="1" fillId="0" borderId="31" xfId="0" applyFont="1" applyBorder="1"/>
    <xf numFmtId="0" fontId="2" fillId="0" borderId="31" xfId="0" applyFont="1" applyBorder="1"/>
    <xf numFmtId="0" fontId="0" fillId="0" borderId="0" xfId="0" applyFont="1" applyBorder="1"/>
    <xf numFmtId="12" fontId="0" fillId="0" borderId="0" xfId="0" applyNumberFormat="1" applyBorder="1" applyAlignment="1"/>
    <xf numFmtId="0" fontId="9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2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distributed"/>
    </xf>
    <xf numFmtId="0" fontId="3" fillId="0" borderId="18" xfId="0" applyFont="1" applyBorder="1" applyAlignment="1">
      <alignment horizontal="center" vertical="distributed"/>
    </xf>
    <xf numFmtId="0" fontId="0" fillId="0" borderId="17" xfId="0" applyBorder="1" applyAlignment="1">
      <alignment horizontal="center" vertical="distributed"/>
    </xf>
    <xf numFmtId="0" fontId="0" fillId="0" borderId="20" xfId="0" applyBorder="1" applyAlignment="1">
      <alignment horizontal="center" vertical="distributed"/>
    </xf>
    <xf numFmtId="0" fontId="0" fillId="0" borderId="18" xfId="0" applyBorder="1" applyAlignment="1">
      <alignment horizontal="center" vertical="distributed"/>
    </xf>
    <xf numFmtId="0" fontId="13" fillId="0" borderId="17" xfId="0" applyFont="1" applyBorder="1" applyAlignment="1">
      <alignment horizontal="left" vertical="distributed"/>
    </xf>
    <xf numFmtId="0" fontId="13" fillId="0" borderId="20" xfId="0" applyFont="1" applyBorder="1" applyAlignment="1">
      <alignment horizontal="left" vertical="distributed"/>
    </xf>
    <xf numFmtId="0" fontId="13" fillId="0" borderId="18" xfId="0" applyFont="1" applyBorder="1" applyAlignment="1">
      <alignment horizontal="left" vertical="distributed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1"/>
  <sheetViews>
    <sheetView tabSelected="1" topLeftCell="Y1" workbookViewId="0">
      <selection activeCell="AQ26" sqref="AQ26"/>
    </sheetView>
  </sheetViews>
  <sheetFormatPr defaultRowHeight="15" x14ac:dyDescent="0.25"/>
  <cols>
    <col min="1" max="1" width="24.85546875" customWidth="1"/>
    <col min="2" max="2" width="9.140625" customWidth="1"/>
    <col min="3" max="3" width="9.140625" style="27" customWidth="1"/>
    <col min="4" max="4" width="5.42578125" style="1" customWidth="1"/>
    <col min="5" max="5" width="9.140625" customWidth="1"/>
    <col min="6" max="6" width="9.140625" style="27" customWidth="1"/>
    <col min="7" max="7" width="5.5703125" style="1" customWidth="1"/>
    <col min="8" max="8" width="9.140625" customWidth="1"/>
    <col min="9" max="9" width="9.140625" style="27" customWidth="1"/>
    <col min="10" max="10" width="4.7109375" style="1" customWidth="1"/>
    <col min="11" max="11" width="9.140625" customWidth="1"/>
    <col min="12" max="12" width="9.140625" style="27" customWidth="1"/>
    <col min="13" max="13" width="4.28515625" style="1" customWidth="1"/>
    <col min="14" max="14" width="7.140625" style="1" customWidth="1"/>
    <col min="15" max="15" width="7.5703125" style="1" customWidth="1"/>
    <col min="16" max="16" width="4.7109375" style="1" customWidth="1"/>
    <col min="17" max="17" width="7.7109375" style="10" customWidth="1"/>
    <col min="18" max="18" width="8.42578125" style="32" customWidth="1"/>
    <col min="19" max="19" width="4.28515625" style="1" customWidth="1"/>
    <col min="20" max="20" width="7.7109375" style="10" customWidth="1"/>
    <col min="21" max="21" width="8.42578125" style="32" customWidth="1"/>
    <col min="22" max="22" width="4.28515625" style="1" customWidth="1"/>
    <col min="23" max="23" width="7.7109375" style="10" customWidth="1"/>
    <col min="24" max="24" width="8.42578125" style="32" customWidth="1"/>
    <col min="25" max="25" width="4.28515625" style="1" customWidth="1"/>
    <col min="26" max="26" width="7.7109375" style="10" customWidth="1"/>
    <col min="27" max="27" width="8.42578125" style="32" customWidth="1"/>
    <col min="28" max="28" width="4.28515625" style="1" customWidth="1"/>
    <col min="29" max="29" width="7.7109375" style="10" customWidth="1"/>
    <col min="30" max="30" width="11.7109375" style="32" customWidth="1"/>
    <col min="31" max="31" width="4.28515625" style="1" customWidth="1"/>
    <col min="32" max="32" width="7.7109375" style="10" customWidth="1"/>
    <col min="33" max="33" width="8.42578125" style="32" customWidth="1"/>
    <col min="34" max="34" width="4.28515625" style="1" customWidth="1"/>
    <col min="35" max="35" width="7.7109375" style="10" customWidth="1"/>
    <col min="36" max="36" width="8.42578125" style="32" customWidth="1"/>
    <col min="37" max="37" width="4.28515625" style="1" customWidth="1"/>
    <col min="38" max="38" width="10.42578125" style="34" customWidth="1"/>
    <col min="39" max="39" width="10.42578125" style="6" customWidth="1"/>
    <col min="40" max="44" width="9.140625" customWidth="1"/>
    <col min="45" max="45" width="9.7109375" customWidth="1"/>
    <col min="46" max="46" width="15.5703125" customWidth="1"/>
    <col min="47" max="51" width="9.140625" customWidth="1"/>
  </cols>
  <sheetData>
    <row r="1" spans="1:52" ht="28.5" customHeight="1" thickBot="1" x14ac:dyDescent="0.3">
      <c r="A1" s="141"/>
      <c r="B1" s="142" t="s">
        <v>22</v>
      </c>
      <c r="C1" s="143"/>
      <c r="D1" s="144"/>
      <c r="E1" s="154" t="s">
        <v>23</v>
      </c>
      <c r="F1" s="155"/>
      <c r="G1" s="156"/>
      <c r="H1" s="142" t="s">
        <v>25</v>
      </c>
      <c r="I1" s="143"/>
      <c r="J1" s="144"/>
      <c r="K1" s="145" t="s">
        <v>26</v>
      </c>
      <c r="L1" s="146"/>
      <c r="M1" s="147"/>
      <c r="N1" s="154" t="s">
        <v>27</v>
      </c>
      <c r="O1" s="155"/>
      <c r="P1" s="156"/>
      <c r="Q1" s="142" t="s">
        <v>39</v>
      </c>
      <c r="R1" s="143"/>
      <c r="S1" s="144"/>
      <c r="T1" s="157" t="s">
        <v>29</v>
      </c>
      <c r="U1" s="158"/>
      <c r="V1" s="159"/>
      <c r="W1" s="157" t="s">
        <v>32</v>
      </c>
      <c r="X1" s="158"/>
      <c r="Y1" s="159"/>
      <c r="Z1" s="154" t="s">
        <v>36</v>
      </c>
      <c r="AA1" s="155"/>
      <c r="AB1" s="156"/>
      <c r="AC1" s="154" t="s">
        <v>35</v>
      </c>
      <c r="AD1" s="155"/>
      <c r="AE1" s="156"/>
      <c r="AF1" s="160" t="s">
        <v>66</v>
      </c>
      <c r="AG1" s="161"/>
      <c r="AH1" s="162"/>
      <c r="AI1" s="142" t="s">
        <v>38</v>
      </c>
      <c r="AJ1" s="143"/>
      <c r="AK1" s="144"/>
      <c r="AL1" s="151" t="s">
        <v>15</v>
      </c>
      <c r="AM1" s="148" t="s">
        <v>14</v>
      </c>
      <c r="AN1" s="148" t="s">
        <v>16</v>
      </c>
      <c r="AO1" s="148" t="s">
        <v>67</v>
      </c>
      <c r="AP1" s="148" t="s">
        <v>18</v>
      </c>
      <c r="AQ1" s="148" t="s">
        <v>17</v>
      </c>
      <c r="AR1" s="148" t="s">
        <v>20</v>
      </c>
      <c r="AS1" s="148" t="s">
        <v>19</v>
      </c>
      <c r="AT1" s="112"/>
      <c r="AU1" s="163" t="s">
        <v>51</v>
      </c>
    </row>
    <row r="2" spans="1:52" ht="14.25" customHeight="1" thickBot="1" x14ac:dyDescent="0.3">
      <c r="A2" s="141"/>
      <c r="B2" s="7">
        <v>28</v>
      </c>
      <c r="C2" s="26">
        <v>12</v>
      </c>
      <c r="D2" s="8"/>
      <c r="E2" s="7">
        <v>112</v>
      </c>
      <c r="F2" s="26">
        <v>23</v>
      </c>
      <c r="G2" s="8"/>
      <c r="H2" s="9">
        <v>28</v>
      </c>
      <c r="I2" s="30">
        <v>10</v>
      </c>
      <c r="J2" s="8"/>
      <c r="K2" s="7">
        <v>112</v>
      </c>
      <c r="L2" s="26">
        <v>20</v>
      </c>
      <c r="M2" s="41"/>
      <c r="N2" s="7">
        <v>28</v>
      </c>
      <c r="O2" s="26">
        <v>26</v>
      </c>
      <c r="P2" s="8"/>
      <c r="Q2" s="43">
        <v>28</v>
      </c>
      <c r="R2" s="31">
        <v>12</v>
      </c>
      <c r="S2" s="8"/>
      <c r="T2" s="43">
        <v>14</v>
      </c>
      <c r="U2" s="31">
        <v>16.38</v>
      </c>
      <c r="V2" s="8"/>
      <c r="W2" s="43">
        <v>112</v>
      </c>
      <c r="X2" s="31">
        <v>59.52</v>
      </c>
      <c r="Y2" s="8"/>
      <c r="Z2" s="43">
        <v>28</v>
      </c>
      <c r="AA2" s="31">
        <v>9</v>
      </c>
      <c r="AB2" s="8"/>
      <c r="AC2" s="43">
        <v>140</v>
      </c>
      <c r="AD2" s="31">
        <v>43.9</v>
      </c>
      <c r="AE2" s="8"/>
      <c r="AF2" s="43">
        <v>56</v>
      </c>
      <c r="AG2" s="31">
        <v>20</v>
      </c>
      <c r="AH2" s="8"/>
      <c r="AI2" s="43">
        <v>28</v>
      </c>
      <c r="AJ2" s="31">
        <v>16</v>
      </c>
      <c r="AK2" s="8"/>
      <c r="AL2" s="152"/>
      <c r="AM2" s="149"/>
      <c r="AN2" s="149"/>
      <c r="AO2" s="149"/>
      <c r="AP2" s="149"/>
      <c r="AQ2" s="149"/>
      <c r="AR2" s="149"/>
      <c r="AS2" s="149"/>
      <c r="AT2" s="113"/>
      <c r="AU2" s="163"/>
    </row>
    <row r="3" spans="1:52" ht="14.25" customHeight="1" thickBot="1" x14ac:dyDescent="0.3">
      <c r="A3" s="141"/>
      <c r="B3" s="4"/>
      <c r="C3" s="36">
        <f>C2/B2</f>
        <v>0.42857142857142855</v>
      </c>
      <c r="D3" s="5" t="s">
        <v>5</v>
      </c>
      <c r="E3" s="4"/>
      <c r="F3" s="36">
        <f>F2/E2</f>
        <v>0.20535714285714285</v>
      </c>
      <c r="G3" s="5" t="s">
        <v>5</v>
      </c>
      <c r="H3" s="4"/>
      <c r="I3" s="36">
        <f>I2/H2</f>
        <v>0.35714285714285715</v>
      </c>
      <c r="J3" s="5" t="s">
        <v>6</v>
      </c>
      <c r="K3" s="4"/>
      <c r="L3" s="36">
        <f>L2/K2</f>
        <v>0.17857142857142858</v>
      </c>
      <c r="M3" s="42" t="s">
        <v>6</v>
      </c>
      <c r="N3" s="4"/>
      <c r="O3" s="36">
        <f>O2/N2</f>
        <v>0.9285714285714286</v>
      </c>
      <c r="P3" s="5" t="s">
        <v>6</v>
      </c>
      <c r="Q3" s="44"/>
      <c r="R3" s="37">
        <f>R2/Q2</f>
        <v>0.42857142857142855</v>
      </c>
      <c r="S3" s="5" t="s">
        <v>6</v>
      </c>
      <c r="T3" s="44"/>
      <c r="U3" s="37">
        <f>U2/T2</f>
        <v>1.17</v>
      </c>
      <c r="V3" s="5" t="s">
        <v>6</v>
      </c>
      <c r="W3" s="44"/>
      <c r="X3" s="37">
        <f>X2/W2</f>
        <v>0.53142857142857147</v>
      </c>
      <c r="Y3" s="5" t="s">
        <v>6</v>
      </c>
      <c r="Z3" s="44"/>
      <c r="AA3" s="37">
        <f>AA2/Z2</f>
        <v>0.32142857142857145</v>
      </c>
      <c r="AB3" s="5" t="s">
        <v>6</v>
      </c>
      <c r="AC3" s="44"/>
      <c r="AD3" s="37">
        <f>AD2/AC2</f>
        <v>0.31357142857142856</v>
      </c>
      <c r="AE3" s="5" t="s">
        <v>6</v>
      </c>
      <c r="AF3" s="44"/>
      <c r="AG3" s="37">
        <f>AG2/AF2</f>
        <v>0.35714285714285715</v>
      </c>
      <c r="AH3" s="5" t="s">
        <v>6</v>
      </c>
      <c r="AI3" s="44"/>
      <c r="AJ3" s="37">
        <f>AJ2/AI2</f>
        <v>0.5714285714285714</v>
      </c>
      <c r="AK3" s="5" t="s">
        <v>6</v>
      </c>
      <c r="AL3" s="153"/>
      <c r="AM3" s="150"/>
      <c r="AN3" s="150"/>
      <c r="AO3" s="150"/>
      <c r="AP3" s="21" t="s">
        <v>68</v>
      </c>
      <c r="AQ3" s="150"/>
      <c r="AR3" s="150"/>
      <c r="AS3" s="150"/>
      <c r="AT3" s="113"/>
      <c r="AU3" s="163"/>
    </row>
    <row r="4" spans="1:52" s="65" customFormat="1" x14ac:dyDescent="0.25">
      <c r="A4" s="56" t="s">
        <v>21</v>
      </c>
      <c r="B4" s="57">
        <v>23</v>
      </c>
      <c r="C4" s="58">
        <f>B4*C3</f>
        <v>9.8571428571428559</v>
      </c>
      <c r="D4" s="59"/>
      <c r="E4" s="57">
        <v>20</v>
      </c>
      <c r="F4" s="58">
        <f>E4*F3</f>
        <v>4.1071428571428568</v>
      </c>
      <c r="G4" s="59"/>
      <c r="H4" s="57"/>
      <c r="I4" s="58"/>
      <c r="J4" s="59"/>
      <c r="K4" s="57">
        <v>20</v>
      </c>
      <c r="L4" s="58">
        <f>K4*L3</f>
        <v>3.5714285714285716</v>
      </c>
      <c r="M4" s="59"/>
      <c r="N4" s="57"/>
      <c r="O4" s="58"/>
      <c r="P4" s="59"/>
      <c r="Q4" s="60"/>
      <c r="R4" s="61"/>
      <c r="S4" s="59"/>
      <c r="T4" s="60"/>
      <c r="U4" s="61"/>
      <c r="V4" s="59"/>
      <c r="W4" s="60">
        <v>22</v>
      </c>
      <c r="X4" s="61">
        <f>W4*X3</f>
        <v>11.691428571428572</v>
      </c>
      <c r="Y4" s="59"/>
      <c r="Z4" s="60"/>
      <c r="AA4" s="61"/>
      <c r="AB4" s="59"/>
      <c r="AC4" s="60">
        <v>10</v>
      </c>
      <c r="AD4" s="61">
        <f>AC4*AD3</f>
        <v>3.1357142857142857</v>
      </c>
      <c r="AE4" s="59"/>
      <c r="AF4" s="60"/>
      <c r="AG4" s="61"/>
      <c r="AH4" s="59"/>
      <c r="AI4" s="60"/>
      <c r="AJ4" s="61"/>
      <c r="AK4" s="59"/>
      <c r="AL4" s="58">
        <f>SUM(AD4,AA4,X4,L4,F4,C4)</f>
        <v>32.362857142857145</v>
      </c>
      <c r="AM4" s="58">
        <v>0</v>
      </c>
      <c r="AN4" s="62">
        <f>SUM(AL4:AM4)</f>
        <v>32.362857142857145</v>
      </c>
      <c r="AO4" s="62">
        <f>AN4*1.33</f>
        <v>43.042600000000007</v>
      </c>
      <c r="AP4" s="63">
        <f>AO4*74.8</f>
        <v>3219.5864800000004</v>
      </c>
      <c r="AQ4" s="62"/>
      <c r="AR4" s="62"/>
      <c r="AS4" s="64">
        <f>SUM(AP4:AR4)</f>
        <v>3219.5864800000004</v>
      </c>
      <c r="AT4" s="114" t="s">
        <v>21</v>
      </c>
      <c r="AU4" s="116"/>
      <c r="AW4" s="66"/>
      <c r="AY4" s="67"/>
      <c r="AZ4" s="68"/>
    </row>
    <row r="5" spans="1:52" s="84" customFormat="1" x14ac:dyDescent="0.25">
      <c r="A5" s="77" t="s">
        <v>0</v>
      </c>
      <c r="B5" s="78">
        <v>5</v>
      </c>
      <c r="C5" s="79">
        <f>B5*C3</f>
        <v>2.1428571428571428</v>
      </c>
      <c r="D5" s="80">
        <v>1</v>
      </c>
      <c r="E5" s="78"/>
      <c r="F5" s="79"/>
      <c r="G5" s="80"/>
      <c r="H5" s="78"/>
      <c r="I5" s="79"/>
      <c r="J5" s="80"/>
      <c r="K5" s="78"/>
      <c r="L5" s="79"/>
      <c r="M5" s="80"/>
      <c r="N5" s="78"/>
      <c r="O5" s="79"/>
      <c r="P5" s="80"/>
      <c r="Q5" s="81"/>
      <c r="R5" s="82"/>
      <c r="S5" s="80"/>
      <c r="T5" s="81"/>
      <c r="U5" s="82"/>
      <c r="V5" s="80"/>
      <c r="W5" s="81"/>
      <c r="X5" s="82"/>
      <c r="Y5" s="80"/>
      <c r="Z5" s="81"/>
      <c r="AA5" s="82"/>
      <c r="AB5" s="80"/>
      <c r="AC5" s="81">
        <v>10</v>
      </c>
      <c r="AD5" s="82">
        <f>AC5*AD3</f>
        <v>3.1357142857142857</v>
      </c>
      <c r="AE5" s="80">
        <v>1</v>
      </c>
      <c r="AF5" s="81"/>
      <c r="AG5" s="82"/>
      <c r="AH5" s="80"/>
      <c r="AI5" s="81"/>
      <c r="AJ5" s="82"/>
      <c r="AK5" s="80"/>
      <c r="AL5" s="79">
        <f>SUM(AD5,C5)</f>
        <v>5.2785714285714285</v>
      </c>
      <c r="AM5" s="79">
        <v>12.85</v>
      </c>
      <c r="AN5" s="62">
        <f t="shared" ref="AN5:AN19" si="0">SUM(AL5:AM5)</f>
        <v>18.128571428571426</v>
      </c>
      <c r="AO5" s="62">
        <f t="shared" ref="AO5:AO19" si="1">AN5*1.33</f>
        <v>24.110999999999997</v>
      </c>
      <c r="AP5" s="63">
        <f t="shared" ref="AP5:AP19" si="2">AO5*74.8</f>
        <v>1803.5027999999998</v>
      </c>
      <c r="AQ5" s="79">
        <f>12*SUM(AE5,D5)</f>
        <v>24</v>
      </c>
      <c r="AR5" s="83"/>
      <c r="AS5" s="64">
        <f t="shared" ref="AS5:AS19" si="3">SUM(AP5:AR5)</f>
        <v>1827.5027999999998</v>
      </c>
      <c r="AT5" s="119" t="s">
        <v>0</v>
      </c>
      <c r="AU5" s="117">
        <v>1960</v>
      </c>
      <c r="AV5" s="95">
        <f t="shared" ref="AV5:AV18" si="4">AU5-AS5</f>
        <v>132.49720000000025</v>
      </c>
      <c r="AW5" s="66"/>
      <c r="AX5" s="65"/>
      <c r="AY5" s="67"/>
      <c r="AZ5" s="68"/>
    </row>
    <row r="6" spans="1:52" s="65" customFormat="1" x14ac:dyDescent="0.25">
      <c r="A6" s="56" t="s">
        <v>24</v>
      </c>
      <c r="B6" s="57"/>
      <c r="C6" s="58"/>
      <c r="D6" s="59"/>
      <c r="E6" s="57">
        <v>20</v>
      </c>
      <c r="F6" s="58">
        <f>E6*F3</f>
        <v>4.1071428571428568</v>
      </c>
      <c r="G6" s="59">
        <v>2</v>
      </c>
      <c r="H6" s="57">
        <v>10</v>
      </c>
      <c r="I6" s="58">
        <f>H6*I3</f>
        <v>3.5714285714285716</v>
      </c>
      <c r="J6" s="59">
        <v>1</v>
      </c>
      <c r="K6" s="57">
        <v>10</v>
      </c>
      <c r="L6" s="58">
        <f>K6*L3</f>
        <v>1.7857142857142858</v>
      </c>
      <c r="M6" s="59">
        <v>1</v>
      </c>
      <c r="N6" s="57"/>
      <c r="O6" s="58"/>
      <c r="P6" s="59"/>
      <c r="Q6" s="60"/>
      <c r="R6" s="61"/>
      <c r="S6" s="59"/>
      <c r="T6" s="60"/>
      <c r="U6" s="61"/>
      <c r="V6" s="59"/>
      <c r="W6" s="60">
        <v>20</v>
      </c>
      <c r="X6" s="61">
        <f>W6*X3</f>
        <v>10.62857142857143</v>
      </c>
      <c r="Y6" s="59">
        <v>2</v>
      </c>
      <c r="Z6" s="60"/>
      <c r="AA6" s="61"/>
      <c r="AB6" s="59"/>
      <c r="AC6" s="60"/>
      <c r="AD6" s="61"/>
      <c r="AE6" s="59"/>
      <c r="AF6" s="60">
        <v>16</v>
      </c>
      <c r="AG6" s="61">
        <f>AF6*AG3</f>
        <v>5.7142857142857144</v>
      </c>
      <c r="AH6" s="59"/>
      <c r="AI6" s="60">
        <v>12</v>
      </c>
      <c r="AJ6" s="61">
        <f>AI6*AJ3</f>
        <v>6.8571428571428568</v>
      </c>
      <c r="AK6" s="59">
        <v>1</v>
      </c>
      <c r="AL6" s="58">
        <f>SUM(AJ6,AG6,X6,L6,I6,F6)</f>
        <v>32.664285714285718</v>
      </c>
      <c r="AM6" s="58">
        <v>0</v>
      </c>
      <c r="AN6" s="62">
        <f t="shared" si="0"/>
        <v>32.664285714285718</v>
      </c>
      <c r="AO6" s="62">
        <f t="shared" si="1"/>
        <v>43.443500000000007</v>
      </c>
      <c r="AP6" s="63">
        <f t="shared" si="2"/>
        <v>3249.5738000000006</v>
      </c>
      <c r="AQ6" s="58">
        <f>12*SUM(AK6,Y6,M6,J6,G6)</f>
        <v>84</v>
      </c>
      <c r="AR6" s="62"/>
      <c r="AS6" s="64">
        <f t="shared" si="3"/>
        <v>3333.5738000000006</v>
      </c>
      <c r="AT6" s="115" t="s">
        <v>24</v>
      </c>
      <c r="AU6" s="116">
        <v>3612</v>
      </c>
      <c r="AV6" s="95">
        <f t="shared" si="4"/>
        <v>278.42619999999943</v>
      </c>
      <c r="AW6" s="66"/>
      <c r="AY6" s="67"/>
      <c r="AZ6" s="68"/>
    </row>
    <row r="7" spans="1:52" s="84" customFormat="1" x14ac:dyDescent="0.25">
      <c r="A7" s="77" t="s">
        <v>7</v>
      </c>
      <c r="B7" s="78"/>
      <c r="C7" s="79"/>
      <c r="D7" s="80"/>
      <c r="E7" s="78">
        <v>20</v>
      </c>
      <c r="F7" s="58">
        <f>E7*F3</f>
        <v>4.1071428571428568</v>
      </c>
      <c r="G7" s="80">
        <v>2</v>
      </c>
      <c r="H7" s="78"/>
      <c r="I7" s="79"/>
      <c r="J7" s="80"/>
      <c r="K7" s="78"/>
      <c r="L7" s="79"/>
      <c r="M7" s="80"/>
      <c r="N7" s="78"/>
      <c r="O7" s="79"/>
      <c r="P7" s="80"/>
      <c r="Q7" s="81"/>
      <c r="R7" s="82"/>
      <c r="S7" s="80"/>
      <c r="T7" s="81"/>
      <c r="U7" s="82"/>
      <c r="V7" s="80"/>
      <c r="W7" s="81">
        <v>10</v>
      </c>
      <c r="X7" s="82">
        <f>W7*X3</f>
        <v>5.3142857142857149</v>
      </c>
      <c r="Y7" s="80">
        <v>1</v>
      </c>
      <c r="Z7" s="81"/>
      <c r="AA7" s="82"/>
      <c r="AB7" s="80"/>
      <c r="AC7" s="81">
        <v>20</v>
      </c>
      <c r="AD7" s="82">
        <f>AC7*AD3</f>
        <v>6.2714285714285714</v>
      </c>
      <c r="AE7" s="80">
        <v>2</v>
      </c>
      <c r="AF7" s="81"/>
      <c r="AG7" s="82"/>
      <c r="AH7" s="80"/>
      <c r="AI7" s="81">
        <v>16</v>
      </c>
      <c r="AJ7" s="82">
        <f>AI7*AJ3</f>
        <v>9.1428571428571423</v>
      </c>
      <c r="AK7" s="80"/>
      <c r="AL7" s="79">
        <f>SUM(AJ7,AD7,X7,F7)</f>
        <v>24.835714285714285</v>
      </c>
      <c r="AM7" s="79">
        <v>22.23</v>
      </c>
      <c r="AN7" s="62">
        <f t="shared" si="0"/>
        <v>47.065714285714286</v>
      </c>
      <c r="AO7" s="62">
        <f t="shared" si="1"/>
        <v>62.5974</v>
      </c>
      <c r="AP7" s="63">
        <f t="shared" si="2"/>
        <v>4682.2855199999995</v>
      </c>
      <c r="AQ7" s="79">
        <f>12*SUM(AE7,Y7,G7)</f>
        <v>60</v>
      </c>
      <c r="AR7" s="83"/>
      <c r="AS7" s="64">
        <f t="shared" si="3"/>
        <v>4742.2855199999995</v>
      </c>
      <c r="AT7" s="119" t="s">
        <v>7</v>
      </c>
      <c r="AU7" s="117">
        <v>5098</v>
      </c>
      <c r="AV7" s="95">
        <f t="shared" si="4"/>
        <v>355.71448000000055</v>
      </c>
      <c r="AW7" s="66"/>
      <c r="AX7" s="65"/>
      <c r="AY7" s="67"/>
      <c r="AZ7" s="68"/>
    </row>
    <row r="8" spans="1:52" s="76" customFormat="1" x14ac:dyDescent="0.25">
      <c r="A8" s="69" t="s">
        <v>8</v>
      </c>
      <c r="B8" s="70"/>
      <c r="C8" s="71"/>
      <c r="D8" s="72"/>
      <c r="E8" s="70">
        <v>52</v>
      </c>
      <c r="F8" s="71">
        <f>E8*F3</f>
        <v>10.678571428571429</v>
      </c>
      <c r="G8" s="72"/>
      <c r="H8" s="70">
        <v>18</v>
      </c>
      <c r="I8" s="71">
        <f>H8*I3</f>
        <v>6.4285714285714288</v>
      </c>
      <c r="J8" s="72"/>
      <c r="K8" s="70">
        <v>82</v>
      </c>
      <c r="L8" s="71">
        <f>K8*L3</f>
        <v>14.642857142857142</v>
      </c>
      <c r="M8" s="72"/>
      <c r="N8" s="70">
        <v>23</v>
      </c>
      <c r="O8" s="71">
        <f>N8*O3</f>
        <v>21.357142857142858</v>
      </c>
      <c r="P8" s="72"/>
      <c r="Q8" s="73"/>
      <c r="R8" s="74"/>
      <c r="S8" s="72"/>
      <c r="T8" s="73"/>
      <c r="U8" s="74"/>
      <c r="V8" s="72"/>
      <c r="W8" s="73"/>
      <c r="X8" s="74"/>
      <c r="Y8" s="72"/>
      <c r="Z8" s="73"/>
      <c r="AA8" s="74"/>
      <c r="AB8" s="72"/>
      <c r="AC8" s="73"/>
      <c r="AD8" s="74"/>
      <c r="AE8" s="72"/>
      <c r="AF8" s="73"/>
      <c r="AG8" s="74"/>
      <c r="AH8" s="72"/>
      <c r="AI8" s="73"/>
      <c r="AJ8" s="74"/>
      <c r="AK8" s="72"/>
      <c r="AL8" s="71">
        <f>SUM(O8,L8,I8,F8)</f>
        <v>53.107142857142861</v>
      </c>
      <c r="AM8" s="71">
        <v>143.97999999999999</v>
      </c>
      <c r="AN8" s="62">
        <f t="shared" si="0"/>
        <v>197.08714285714285</v>
      </c>
      <c r="AO8" s="62">
        <f t="shared" si="1"/>
        <v>262.1259</v>
      </c>
      <c r="AP8" s="63">
        <f t="shared" si="2"/>
        <v>19607.017319999999</v>
      </c>
      <c r="AQ8" s="71"/>
      <c r="AR8" s="75"/>
      <c r="AS8" s="64">
        <f t="shared" si="3"/>
        <v>19607.017319999999</v>
      </c>
      <c r="AT8" s="130" t="s">
        <v>8</v>
      </c>
      <c r="AU8" s="118">
        <v>21300</v>
      </c>
      <c r="AV8" s="95">
        <f t="shared" si="4"/>
        <v>1692.982680000001</v>
      </c>
      <c r="AW8" s="66"/>
      <c r="AX8" s="65"/>
      <c r="AY8" s="67"/>
      <c r="AZ8" s="68"/>
    </row>
    <row r="9" spans="1:52" s="84" customFormat="1" x14ac:dyDescent="0.25">
      <c r="A9" s="77" t="s">
        <v>13</v>
      </c>
      <c r="B9" s="78"/>
      <c r="C9" s="79"/>
      <c r="D9" s="80"/>
      <c r="E9" s="78"/>
      <c r="F9" s="79"/>
      <c r="G9" s="80"/>
      <c r="H9" s="78"/>
      <c r="I9" s="79"/>
      <c r="J9" s="80"/>
      <c r="K9" s="78"/>
      <c r="L9" s="79"/>
      <c r="M9" s="80"/>
      <c r="N9" s="78">
        <v>5</v>
      </c>
      <c r="O9" s="79">
        <f>N9*O3</f>
        <v>4.6428571428571432</v>
      </c>
      <c r="P9" s="80">
        <v>1</v>
      </c>
      <c r="Q9" s="81">
        <v>5</v>
      </c>
      <c r="R9" s="82">
        <f>Q9*R3</f>
        <v>2.1428571428571428</v>
      </c>
      <c r="S9" s="80">
        <v>1</v>
      </c>
      <c r="T9" s="81"/>
      <c r="U9" s="82"/>
      <c r="V9" s="80"/>
      <c r="W9" s="81">
        <v>10</v>
      </c>
      <c r="X9" s="82">
        <f>W9*X3</f>
        <v>5.3142857142857149</v>
      </c>
      <c r="Y9" s="80">
        <v>1</v>
      </c>
      <c r="Z9" s="81"/>
      <c r="AA9" s="82"/>
      <c r="AB9" s="80"/>
      <c r="AC9" s="81"/>
      <c r="AD9" s="82"/>
      <c r="AE9" s="80"/>
      <c r="AF9" s="81">
        <v>10</v>
      </c>
      <c r="AG9" s="82">
        <f>AF9*AG3</f>
        <v>3.5714285714285716</v>
      </c>
      <c r="AH9" s="80">
        <v>1</v>
      </c>
      <c r="AI9" s="81"/>
      <c r="AJ9" s="82"/>
      <c r="AK9" s="80"/>
      <c r="AL9" s="79">
        <f>SUM(AG9,X9,R9,O9)</f>
        <v>15.671428571428571</v>
      </c>
      <c r="AM9" s="79">
        <v>0</v>
      </c>
      <c r="AN9" s="62">
        <f t="shared" si="0"/>
        <v>15.671428571428571</v>
      </c>
      <c r="AO9" s="62">
        <f t="shared" si="1"/>
        <v>20.843</v>
      </c>
      <c r="AP9" s="63">
        <f t="shared" si="2"/>
        <v>1559.0563999999999</v>
      </c>
      <c r="AQ9" s="79">
        <f>12*SUM(AH9,Y9,S9,P9)</f>
        <v>48</v>
      </c>
      <c r="AR9" s="83"/>
      <c r="AS9" s="64">
        <f t="shared" si="3"/>
        <v>1607.0563999999999</v>
      </c>
      <c r="AT9" s="119" t="s">
        <v>13</v>
      </c>
      <c r="AU9" s="117">
        <v>1741</v>
      </c>
      <c r="AV9" s="95">
        <f t="shared" si="4"/>
        <v>133.94360000000006</v>
      </c>
      <c r="AW9" s="66"/>
      <c r="AX9" s="65"/>
      <c r="AY9" s="67"/>
      <c r="AZ9" s="68"/>
    </row>
    <row r="10" spans="1:52" s="65" customFormat="1" x14ac:dyDescent="0.25">
      <c r="A10" s="56" t="s">
        <v>28</v>
      </c>
      <c r="B10" s="57"/>
      <c r="C10" s="58"/>
      <c r="D10" s="59"/>
      <c r="E10" s="57"/>
      <c r="F10" s="58"/>
      <c r="G10" s="59"/>
      <c r="H10" s="57"/>
      <c r="I10" s="58"/>
      <c r="J10" s="59"/>
      <c r="K10" s="57"/>
      <c r="L10" s="58"/>
      <c r="M10" s="59"/>
      <c r="N10" s="57"/>
      <c r="O10" s="58"/>
      <c r="P10" s="59"/>
      <c r="Q10" s="60">
        <v>18</v>
      </c>
      <c r="R10" s="61">
        <f>Q10*R3</f>
        <v>7.7142857142857135</v>
      </c>
      <c r="S10" s="59"/>
      <c r="T10" s="60"/>
      <c r="U10" s="61"/>
      <c r="V10" s="59"/>
      <c r="W10" s="60">
        <v>20</v>
      </c>
      <c r="X10" s="61">
        <f>W10*X3</f>
        <v>10.62857142857143</v>
      </c>
      <c r="Y10" s="59">
        <v>2</v>
      </c>
      <c r="Z10" s="60"/>
      <c r="AA10" s="61"/>
      <c r="AB10" s="59"/>
      <c r="AC10" s="60">
        <v>20</v>
      </c>
      <c r="AD10" s="61">
        <f>AC10*AD3</f>
        <v>6.2714285714285714</v>
      </c>
      <c r="AE10" s="59">
        <v>2</v>
      </c>
      <c r="AF10" s="60"/>
      <c r="AG10" s="61"/>
      <c r="AH10" s="59"/>
      <c r="AI10" s="60"/>
      <c r="AJ10" s="61"/>
      <c r="AK10" s="59"/>
      <c r="AL10" s="58">
        <f>SUM(AD10,X10,R10)</f>
        <v>24.614285714285714</v>
      </c>
      <c r="AM10" s="58">
        <v>16</v>
      </c>
      <c r="AN10" s="62">
        <f t="shared" si="0"/>
        <v>40.614285714285714</v>
      </c>
      <c r="AO10" s="62">
        <f t="shared" si="1"/>
        <v>54.017000000000003</v>
      </c>
      <c r="AP10" s="63">
        <f t="shared" si="2"/>
        <v>4040.4715999999999</v>
      </c>
      <c r="AQ10" s="58">
        <f>12*SUM(AE10,Y10)</f>
        <v>48</v>
      </c>
      <c r="AR10" s="62"/>
      <c r="AS10" s="64">
        <f t="shared" si="3"/>
        <v>4088.4715999999999</v>
      </c>
      <c r="AT10" s="115" t="s">
        <v>28</v>
      </c>
      <c r="AU10" s="116">
        <v>4390</v>
      </c>
      <c r="AV10" s="95">
        <f t="shared" si="4"/>
        <v>301.52840000000015</v>
      </c>
      <c r="AW10" s="66"/>
      <c r="AY10" s="67"/>
      <c r="AZ10" s="68"/>
    </row>
    <row r="11" spans="1:52" s="84" customFormat="1" x14ac:dyDescent="0.25">
      <c r="A11" s="77" t="s">
        <v>1</v>
      </c>
      <c r="B11" s="78"/>
      <c r="C11" s="79"/>
      <c r="D11" s="80"/>
      <c r="E11" s="78"/>
      <c r="F11" s="79"/>
      <c r="G11" s="80"/>
      <c r="H11" s="78"/>
      <c r="I11" s="79"/>
      <c r="J11" s="80"/>
      <c r="K11" s="78"/>
      <c r="L11" s="79"/>
      <c r="M11" s="80"/>
      <c r="N11" s="78"/>
      <c r="O11" s="79"/>
      <c r="P11" s="80"/>
      <c r="Q11" s="81">
        <v>5</v>
      </c>
      <c r="R11" s="82">
        <f>Q11*R3</f>
        <v>2.1428571428571428</v>
      </c>
      <c r="S11" s="80">
        <v>1</v>
      </c>
      <c r="T11" s="81"/>
      <c r="U11" s="82"/>
      <c r="V11" s="80"/>
      <c r="W11" s="81"/>
      <c r="X11" s="82"/>
      <c r="Y11" s="80"/>
      <c r="Z11" s="81"/>
      <c r="AA11" s="82"/>
      <c r="AB11" s="80"/>
      <c r="AC11" s="81"/>
      <c r="AD11" s="82"/>
      <c r="AE11" s="80"/>
      <c r="AF11" s="81"/>
      <c r="AG11" s="82"/>
      <c r="AH11" s="80"/>
      <c r="AI11" s="81"/>
      <c r="AJ11" s="82"/>
      <c r="AK11" s="80"/>
      <c r="AL11" s="79">
        <f>SUM(R11)</f>
        <v>2.1428571428571428</v>
      </c>
      <c r="AM11" s="79">
        <v>0</v>
      </c>
      <c r="AN11" s="62">
        <f t="shared" si="0"/>
        <v>2.1428571428571428</v>
      </c>
      <c r="AO11" s="62">
        <f t="shared" si="1"/>
        <v>2.85</v>
      </c>
      <c r="AP11" s="63">
        <f t="shared" si="2"/>
        <v>213.18</v>
      </c>
      <c r="AQ11" s="79">
        <f>12*SUM(S11)</f>
        <v>12</v>
      </c>
      <c r="AR11" s="83"/>
      <c r="AS11" s="64">
        <f t="shared" si="3"/>
        <v>225.18</v>
      </c>
      <c r="AT11" s="119" t="s">
        <v>1</v>
      </c>
      <c r="AU11" s="117">
        <v>243</v>
      </c>
      <c r="AV11" s="95">
        <f t="shared" si="4"/>
        <v>17.819999999999993</v>
      </c>
      <c r="AW11" s="66"/>
      <c r="AX11" s="65"/>
      <c r="AY11" s="67"/>
      <c r="AZ11" s="68"/>
    </row>
    <row r="12" spans="1:52" s="65" customFormat="1" x14ac:dyDescent="0.25">
      <c r="A12" s="56" t="s">
        <v>3</v>
      </c>
      <c r="B12" s="57"/>
      <c r="C12" s="58"/>
      <c r="D12" s="59"/>
      <c r="E12" s="57"/>
      <c r="F12" s="58"/>
      <c r="G12" s="59"/>
      <c r="H12" s="57"/>
      <c r="I12" s="58"/>
      <c r="J12" s="59"/>
      <c r="K12" s="57"/>
      <c r="L12" s="58"/>
      <c r="M12" s="59"/>
      <c r="N12" s="57"/>
      <c r="O12" s="58"/>
      <c r="P12" s="59"/>
      <c r="Q12" s="60"/>
      <c r="R12" s="61"/>
      <c r="S12" s="59"/>
      <c r="T12" s="60">
        <v>10</v>
      </c>
      <c r="U12" s="61">
        <f>T12*U3</f>
        <v>11.7</v>
      </c>
      <c r="V12" s="59"/>
      <c r="W12" s="60"/>
      <c r="X12" s="61"/>
      <c r="Y12" s="59"/>
      <c r="Z12" s="60"/>
      <c r="AA12" s="61"/>
      <c r="AB12" s="59"/>
      <c r="AC12" s="60"/>
      <c r="AD12" s="61"/>
      <c r="AE12" s="59"/>
      <c r="AF12" s="60">
        <v>10</v>
      </c>
      <c r="AG12" s="61">
        <f>AF12*AG3</f>
        <v>3.5714285714285716</v>
      </c>
      <c r="AH12" s="59">
        <v>1</v>
      </c>
      <c r="AI12" s="60"/>
      <c r="AJ12" s="61"/>
      <c r="AK12" s="59"/>
      <c r="AL12" s="58">
        <f>SUM(AG12,U12)</f>
        <v>15.27142857142857</v>
      </c>
      <c r="AM12" s="58">
        <v>0</v>
      </c>
      <c r="AN12" s="62">
        <f t="shared" si="0"/>
        <v>15.27142857142857</v>
      </c>
      <c r="AO12" s="62">
        <f t="shared" si="1"/>
        <v>20.311</v>
      </c>
      <c r="AP12" s="63">
        <f t="shared" si="2"/>
        <v>1519.2628</v>
      </c>
      <c r="AQ12" s="58">
        <f>12*SUM(AH12)</f>
        <v>12</v>
      </c>
      <c r="AR12" s="62"/>
      <c r="AS12" s="64">
        <f t="shared" si="3"/>
        <v>1531.2628</v>
      </c>
      <c r="AT12" s="115" t="s">
        <v>3</v>
      </c>
      <c r="AU12" s="116">
        <v>1661</v>
      </c>
      <c r="AV12" s="95">
        <f t="shared" si="4"/>
        <v>129.73720000000003</v>
      </c>
      <c r="AW12" s="66"/>
      <c r="AY12" s="67"/>
      <c r="AZ12" s="68"/>
    </row>
    <row r="13" spans="1:52" s="84" customFormat="1" x14ac:dyDescent="0.25">
      <c r="A13" s="77" t="s">
        <v>30</v>
      </c>
      <c r="B13" s="78"/>
      <c r="C13" s="79"/>
      <c r="D13" s="80"/>
      <c r="E13" s="78"/>
      <c r="F13" s="79"/>
      <c r="G13" s="80"/>
      <c r="H13" s="78"/>
      <c r="I13" s="79"/>
      <c r="J13" s="80"/>
      <c r="K13" s="78"/>
      <c r="L13" s="79"/>
      <c r="M13" s="80"/>
      <c r="N13" s="78"/>
      <c r="O13" s="79"/>
      <c r="P13" s="80"/>
      <c r="Q13" s="81"/>
      <c r="R13" s="82"/>
      <c r="S13" s="80"/>
      <c r="T13" s="81">
        <v>4</v>
      </c>
      <c r="U13" s="82">
        <f>T13*U3</f>
        <v>4.68</v>
      </c>
      <c r="V13" s="80">
        <v>1</v>
      </c>
      <c r="W13" s="81"/>
      <c r="X13" s="82"/>
      <c r="Y13" s="80"/>
      <c r="Z13" s="81"/>
      <c r="AA13" s="82"/>
      <c r="AB13" s="80"/>
      <c r="AC13" s="81">
        <v>10</v>
      </c>
      <c r="AD13" s="82">
        <f>AC13*AD3</f>
        <v>3.1357142857142857</v>
      </c>
      <c r="AE13" s="80">
        <v>1</v>
      </c>
      <c r="AF13" s="81"/>
      <c r="AG13" s="82"/>
      <c r="AH13" s="80"/>
      <c r="AI13" s="81"/>
      <c r="AJ13" s="82"/>
      <c r="AK13" s="80"/>
      <c r="AL13" s="79">
        <f>SUM(AD13,U13)</f>
        <v>7.8157142857142858</v>
      </c>
      <c r="AM13" s="79">
        <v>41.9</v>
      </c>
      <c r="AN13" s="62">
        <f t="shared" si="0"/>
        <v>49.715714285714284</v>
      </c>
      <c r="AO13" s="62">
        <f t="shared" si="1"/>
        <v>66.121899999999997</v>
      </c>
      <c r="AP13" s="63">
        <f t="shared" si="2"/>
        <v>4945.9181199999994</v>
      </c>
      <c r="AQ13" s="79">
        <f>12*SUM(AE13,V13)</f>
        <v>24</v>
      </c>
      <c r="AR13" s="83"/>
      <c r="AS13" s="64">
        <f t="shared" si="3"/>
        <v>4969.9181199999994</v>
      </c>
      <c r="AT13" s="119" t="s">
        <v>30</v>
      </c>
      <c r="AU13" s="117">
        <v>5371</v>
      </c>
      <c r="AV13" s="95">
        <f t="shared" si="4"/>
        <v>401.08188000000064</v>
      </c>
      <c r="AW13" s="66"/>
      <c r="AX13" s="65"/>
      <c r="AY13" s="67"/>
      <c r="AZ13" s="68"/>
    </row>
    <row r="14" spans="1:52" s="65" customFormat="1" x14ac:dyDescent="0.25">
      <c r="A14" s="56" t="s">
        <v>31</v>
      </c>
      <c r="B14" s="57"/>
      <c r="C14" s="58"/>
      <c r="D14" s="59"/>
      <c r="E14" s="57"/>
      <c r="F14" s="58"/>
      <c r="G14" s="59"/>
      <c r="H14" s="57"/>
      <c r="I14" s="58"/>
      <c r="J14" s="59"/>
      <c r="K14" s="57"/>
      <c r="L14" s="58"/>
      <c r="M14" s="59"/>
      <c r="N14" s="57"/>
      <c r="O14" s="58"/>
      <c r="P14" s="59"/>
      <c r="Q14" s="60"/>
      <c r="R14" s="61"/>
      <c r="S14" s="59"/>
      <c r="T14" s="60"/>
      <c r="U14" s="61"/>
      <c r="V14" s="59"/>
      <c r="W14" s="60">
        <v>30</v>
      </c>
      <c r="X14" s="61">
        <f>W14*X3</f>
        <v>15.942857142857145</v>
      </c>
      <c r="Y14" s="59">
        <v>3</v>
      </c>
      <c r="Z14" s="60">
        <v>10</v>
      </c>
      <c r="AA14" s="61">
        <f>Z14*AA3</f>
        <v>3.2142857142857144</v>
      </c>
      <c r="AB14" s="59">
        <v>1</v>
      </c>
      <c r="AC14" s="60">
        <v>30</v>
      </c>
      <c r="AD14" s="61">
        <f>AC14*AD3</f>
        <v>9.4071428571428566</v>
      </c>
      <c r="AE14" s="59">
        <v>3</v>
      </c>
      <c r="AF14" s="60">
        <v>10</v>
      </c>
      <c r="AG14" s="61">
        <f>AF14*AG3</f>
        <v>3.5714285714285716</v>
      </c>
      <c r="AH14" s="59">
        <v>1</v>
      </c>
      <c r="AI14" s="60"/>
      <c r="AJ14" s="61"/>
      <c r="AK14" s="59"/>
      <c r="AL14" s="58">
        <f>SUM(AG14,AD14,AA14,X14)</f>
        <v>32.135714285714286</v>
      </c>
      <c r="AM14" s="58">
        <v>20.100000000000001</v>
      </c>
      <c r="AN14" s="62">
        <f t="shared" si="0"/>
        <v>52.235714285714288</v>
      </c>
      <c r="AO14" s="62">
        <f t="shared" si="1"/>
        <v>69.473500000000001</v>
      </c>
      <c r="AP14" s="63">
        <f t="shared" si="2"/>
        <v>5196.6178</v>
      </c>
      <c r="AQ14" s="58">
        <f>12*SUM(AH14,AE14,AB14,Y14)</f>
        <v>96</v>
      </c>
      <c r="AR14" s="62"/>
      <c r="AS14" s="64">
        <f t="shared" si="3"/>
        <v>5292.6178</v>
      </c>
      <c r="AT14" s="115" t="s">
        <v>31</v>
      </c>
      <c r="AU14" s="116">
        <v>5670</v>
      </c>
      <c r="AV14" s="95">
        <f t="shared" si="4"/>
        <v>377.38220000000001</v>
      </c>
      <c r="AW14" s="66"/>
      <c r="AY14" s="67"/>
      <c r="AZ14" s="68"/>
    </row>
    <row r="15" spans="1:52" s="84" customFormat="1" x14ac:dyDescent="0.25">
      <c r="A15" s="77" t="s">
        <v>33</v>
      </c>
      <c r="B15" s="78"/>
      <c r="C15" s="79"/>
      <c r="D15" s="80"/>
      <c r="E15" s="78"/>
      <c r="F15" s="79"/>
      <c r="G15" s="80"/>
      <c r="H15" s="78"/>
      <c r="I15" s="79"/>
      <c r="J15" s="80"/>
      <c r="K15" s="78"/>
      <c r="L15" s="79"/>
      <c r="M15" s="80"/>
      <c r="N15" s="78"/>
      <c r="O15" s="79"/>
      <c r="P15" s="80"/>
      <c r="Q15" s="81"/>
      <c r="R15" s="82"/>
      <c r="S15" s="80"/>
      <c r="T15" s="81"/>
      <c r="U15" s="82"/>
      <c r="V15" s="80"/>
      <c r="W15" s="81"/>
      <c r="X15" s="82">
        <f>W15*X3</f>
        <v>0</v>
      </c>
      <c r="Y15" s="80">
        <v>1</v>
      </c>
      <c r="Z15" s="81"/>
      <c r="AA15" s="82"/>
      <c r="AB15" s="80"/>
      <c r="AC15" s="81">
        <v>10</v>
      </c>
      <c r="AD15" s="82">
        <f>AC15*AD3</f>
        <v>3.1357142857142857</v>
      </c>
      <c r="AE15" s="80">
        <v>1</v>
      </c>
      <c r="AF15" s="81"/>
      <c r="AG15" s="82"/>
      <c r="AH15" s="80"/>
      <c r="AI15" s="81"/>
      <c r="AJ15" s="82"/>
      <c r="AK15" s="80"/>
      <c r="AL15" s="79">
        <f>SUM(AD15,X15)</f>
        <v>3.1357142857142857</v>
      </c>
      <c r="AM15" s="79">
        <v>0</v>
      </c>
      <c r="AN15" s="62">
        <f t="shared" si="0"/>
        <v>3.1357142857142857</v>
      </c>
      <c r="AO15" s="62">
        <f t="shared" si="1"/>
        <v>4.1705000000000005</v>
      </c>
      <c r="AP15" s="63">
        <f t="shared" si="2"/>
        <v>311.95340000000004</v>
      </c>
      <c r="AQ15" s="79">
        <f>12*SUM(AE15,Y15)</f>
        <v>24</v>
      </c>
      <c r="AR15" s="83"/>
      <c r="AS15" s="64">
        <f t="shared" si="3"/>
        <v>335.95340000000004</v>
      </c>
      <c r="AT15" s="119" t="s">
        <v>33</v>
      </c>
      <c r="AU15" s="117">
        <v>350</v>
      </c>
      <c r="AV15" s="95">
        <f t="shared" si="4"/>
        <v>14.046599999999955</v>
      </c>
      <c r="AW15" s="66"/>
      <c r="AX15" s="65"/>
      <c r="AY15" s="67"/>
      <c r="AZ15" s="68"/>
    </row>
    <row r="16" spans="1:52" s="65" customFormat="1" x14ac:dyDescent="0.25">
      <c r="A16" s="60" t="s">
        <v>34</v>
      </c>
      <c r="B16" s="57"/>
      <c r="C16" s="58"/>
      <c r="D16" s="59"/>
      <c r="E16" s="57"/>
      <c r="F16" s="58"/>
      <c r="G16" s="59"/>
      <c r="H16" s="57"/>
      <c r="I16" s="58"/>
      <c r="J16" s="59"/>
      <c r="K16" s="57"/>
      <c r="L16" s="58"/>
      <c r="M16" s="59"/>
      <c r="N16" s="57"/>
      <c r="O16" s="58"/>
      <c r="P16" s="59"/>
      <c r="Q16" s="60"/>
      <c r="R16" s="61"/>
      <c r="S16" s="59"/>
      <c r="T16" s="60"/>
      <c r="U16" s="61"/>
      <c r="V16" s="59"/>
      <c r="W16" s="60"/>
      <c r="X16" s="61"/>
      <c r="Y16" s="59"/>
      <c r="Z16" s="60"/>
      <c r="AA16" s="61"/>
      <c r="AB16" s="59"/>
      <c r="AC16" s="60">
        <v>10</v>
      </c>
      <c r="AD16" s="61">
        <f>AC16*AD3</f>
        <v>3.1357142857142857</v>
      </c>
      <c r="AE16" s="59">
        <v>1</v>
      </c>
      <c r="AF16" s="60">
        <v>10</v>
      </c>
      <c r="AG16" s="61">
        <f>AF16*AG3</f>
        <v>3.5714285714285716</v>
      </c>
      <c r="AH16" s="59">
        <v>1</v>
      </c>
      <c r="AI16" s="60"/>
      <c r="AJ16" s="61"/>
      <c r="AK16" s="59"/>
      <c r="AL16" s="58">
        <f>SUM(AG16,AD16)</f>
        <v>6.7071428571428573</v>
      </c>
      <c r="AM16" s="58">
        <v>4.68</v>
      </c>
      <c r="AN16" s="62">
        <f t="shared" si="0"/>
        <v>11.387142857142857</v>
      </c>
      <c r="AO16" s="62">
        <f t="shared" si="1"/>
        <v>15.1449</v>
      </c>
      <c r="AP16" s="63">
        <f t="shared" si="2"/>
        <v>1132.83852</v>
      </c>
      <c r="AQ16" s="58">
        <f>12*SUM(AH16,AE16)</f>
        <v>24</v>
      </c>
      <c r="AR16" s="62"/>
      <c r="AS16" s="64">
        <f t="shared" si="3"/>
        <v>1156.83852</v>
      </c>
      <c r="AT16" s="115" t="s">
        <v>34</v>
      </c>
      <c r="AU16" s="116">
        <v>1177</v>
      </c>
      <c r="AV16" s="95">
        <f t="shared" si="4"/>
        <v>20.161479999999983</v>
      </c>
      <c r="AW16" s="66"/>
      <c r="AY16" s="67"/>
      <c r="AZ16" s="68"/>
    </row>
    <row r="17" spans="1:52" s="84" customFormat="1" x14ac:dyDescent="0.25">
      <c r="A17" s="96" t="s">
        <v>4</v>
      </c>
      <c r="B17" s="97"/>
      <c r="C17" s="98"/>
      <c r="D17" s="99"/>
      <c r="E17" s="97"/>
      <c r="F17" s="98"/>
      <c r="G17" s="99"/>
      <c r="H17" s="97"/>
      <c r="I17" s="98"/>
      <c r="J17" s="99"/>
      <c r="K17" s="97"/>
      <c r="L17" s="98"/>
      <c r="M17" s="99"/>
      <c r="N17" s="97"/>
      <c r="O17" s="98"/>
      <c r="P17" s="99"/>
      <c r="Q17" s="96"/>
      <c r="R17" s="100"/>
      <c r="S17" s="99"/>
      <c r="T17" s="96"/>
      <c r="U17" s="100"/>
      <c r="V17" s="99"/>
      <c r="W17" s="96"/>
      <c r="X17" s="100"/>
      <c r="Y17" s="99"/>
      <c r="Z17" s="96">
        <v>10</v>
      </c>
      <c r="AA17" s="100">
        <f>Z17*AA3</f>
        <v>3.2142857142857144</v>
      </c>
      <c r="AB17" s="99">
        <v>1</v>
      </c>
      <c r="AC17" s="96">
        <v>20</v>
      </c>
      <c r="AD17" s="100">
        <f>AC17*AD3</f>
        <v>6.2714285714285714</v>
      </c>
      <c r="AE17" s="99">
        <v>2</v>
      </c>
      <c r="AF17" s="96"/>
      <c r="AG17" s="100"/>
      <c r="AH17" s="99"/>
      <c r="AI17" s="96"/>
      <c r="AJ17" s="100"/>
      <c r="AK17" s="99"/>
      <c r="AL17" s="98">
        <f>SUM(AD17,AA17)</f>
        <v>9.4857142857142858</v>
      </c>
      <c r="AM17" s="98">
        <v>0</v>
      </c>
      <c r="AN17" s="62">
        <f t="shared" si="0"/>
        <v>9.4857142857142858</v>
      </c>
      <c r="AO17" s="62">
        <f t="shared" si="1"/>
        <v>12.616000000000001</v>
      </c>
      <c r="AP17" s="63">
        <f t="shared" si="2"/>
        <v>943.67680000000007</v>
      </c>
      <c r="AQ17" s="98">
        <f>12*SUM(AE17,AB17)</f>
        <v>36</v>
      </c>
      <c r="AR17" s="101"/>
      <c r="AS17" s="102">
        <f t="shared" si="3"/>
        <v>979.67680000000007</v>
      </c>
      <c r="AT17" s="129" t="s">
        <v>4</v>
      </c>
      <c r="AU17" s="117">
        <v>1016</v>
      </c>
      <c r="AV17" s="95">
        <f t="shared" si="4"/>
        <v>36.323199999999929</v>
      </c>
      <c r="AW17" s="66"/>
      <c r="AX17" s="65"/>
      <c r="AY17" s="67"/>
      <c r="AZ17" s="68"/>
    </row>
    <row r="18" spans="1:52" s="93" customFormat="1" x14ac:dyDescent="0.25">
      <c r="A18" s="73" t="s">
        <v>2</v>
      </c>
      <c r="B18" s="70"/>
      <c r="C18" s="71"/>
      <c r="D18" s="72"/>
      <c r="E18" s="70"/>
      <c r="F18" s="71"/>
      <c r="G18" s="72"/>
      <c r="H18" s="70"/>
      <c r="I18" s="71"/>
      <c r="J18" s="72"/>
      <c r="K18" s="70"/>
      <c r="L18" s="71"/>
      <c r="M18" s="72"/>
      <c r="N18" s="70"/>
      <c r="O18" s="71"/>
      <c r="P18" s="72"/>
      <c r="Q18" s="73"/>
      <c r="R18" s="74"/>
      <c r="S18" s="72"/>
      <c r="T18" s="73"/>
      <c r="U18" s="74"/>
      <c r="V18" s="72"/>
      <c r="W18" s="73"/>
      <c r="X18" s="74"/>
      <c r="Y18" s="72"/>
      <c r="Z18" s="73"/>
      <c r="AA18" s="74"/>
      <c r="AB18" s="72"/>
      <c r="AC18" s="73"/>
      <c r="AD18" s="74"/>
      <c r="AE18" s="72"/>
      <c r="AF18" s="73"/>
      <c r="AG18" s="74"/>
      <c r="AH18" s="72"/>
      <c r="AI18" s="73"/>
      <c r="AJ18" s="74"/>
      <c r="AK18" s="72"/>
      <c r="AL18" s="71">
        <v>0</v>
      </c>
      <c r="AM18" s="71">
        <v>14</v>
      </c>
      <c r="AN18" s="62">
        <f t="shared" si="0"/>
        <v>14</v>
      </c>
      <c r="AO18" s="62">
        <f t="shared" si="1"/>
        <v>18.62</v>
      </c>
      <c r="AP18" s="63">
        <f t="shared" si="2"/>
        <v>1392.7760000000001</v>
      </c>
      <c r="AQ18" s="71"/>
      <c r="AR18" s="71">
        <v>-44</v>
      </c>
      <c r="AS18" s="104">
        <f t="shared" si="3"/>
        <v>1348.7760000000001</v>
      </c>
      <c r="AT18" s="130" t="s">
        <v>2</v>
      </c>
      <c r="AU18" s="118">
        <v>1468</v>
      </c>
      <c r="AV18" s="95">
        <f t="shared" si="4"/>
        <v>119.22399999999993</v>
      </c>
      <c r="AW18" s="94"/>
      <c r="AY18" s="95"/>
      <c r="AZ18" s="103"/>
    </row>
    <row r="19" spans="1:52" s="93" customFormat="1" x14ac:dyDescent="0.25">
      <c r="A19" s="73" t="s">
        <v>52</v>
      </c>
      <c r="B19" s="70"/>
      <c r="C19" s="71"/>
      <c r="D19" s="72"/>
      <c r="E19" s="70"/>
      <c r="F19" s="71"/>
      <c r="G19" s="72"/>
      <c r="H19" s="70"/>
      <c r="I19" s="71"/>
      <c r="J19" s="72"/>
      <c r="K19" s="70"/>
      <c r="L19" s="71"/>
      <c r="M19" s="72"/>
      <c r="N19" s="70"/>
      <c r="O19" s="71"/>
      <c r="P19" s="72"/>
      <c r="Q19" s="73"/>
      <c r="R19" s="74"/>
      <c r="S19" s="72"/>
      <c r="T19" s="73"/>
      <c r="U19" s="74"/>
      <c r="V19" s="72"/>
      <c r="W19" s="73"/>
      <c r="X19" s="74"/>
      <c r="Y19" s="72"/>
      <c r="Z19" s="73">
        <v>8</v>
      </c>
      <c r="AA19" s="74">
        <f>Z19*AA3</f>
        <v>2.5714285714285716</v>
      </c>
      <c r="AB19" s="72">
        <v>1</v>
      </c>
      <c r="AC19" s="73"/>
      <c r="AD19" s="74"/>
      <c r="AE19" s="72"/>
      <c r="AF19" s="73"/>
      <c r="AG19" s="74"/>
      <c r="AH19" s="72"/>
      <c r="AI19" s="73"/>
      <c r="AJ19" s="74"/>
      <c r="AK19" s="72"/>
      <c r="AL19" s="71">
        <f>SUM(AA19)</f>
        <v>2.5714285714285716</v>
      </c>
      <c r="AM19" s="71">
        <v>32.880000000000003</v>
      </c>
      <c r="AN19" s="62">
        <f t="shared" si="0"/>
        <v>35.451428571428572</v>
      </c>
      <c r="AO19" s="62">
        <f t="shared" si="1"/>
        <v>47.150400000000005</v>
      </c>
      <c r="AP19" s="63">
        <f t="shared" si="2"/>
        <v>3526.8499200000001</v>
      </c>
      <c r="AQ19" s="79">
        <f>12*SUM(AE19,AB19)</f>
        <v>12</v>
      </c>
      <c r="AR19" s="71"/>
      <c r="AS19" s="104">
        <f t="shared" si="3"/>
        <v>3538.8499200000001</v>
      </c>
      <c r="AT19" s="128" t="s">
        <v>52</v>
      </c>
      <c r="AU19" s="118">
        <v>3850</v>
      </c>
      <c r="AV19" s="95">
        <f>AU19-AS19</f>
        <v>311.15007999999989</v>
      </c>
      <c r="AW19" s="94"/>
      <c r="AY19" s="95"/>
      <c r="AZ19" s="103"/>
    </row>
    <row r="20" spans="1:52" x14ac:dyDescent="0.25">
      <c r="A20" s="45"/>
      <c r="B20" s="46">
        <f>SUM(B4:B17)</f>
        <v>28</v>
      </c>
      <c r="C20" s="47"/>
      <c r="D20" s="48"/>
      <c r="E20" s="46">
        <f>SUM(E4:E17)</f>
        <v>112</v>
      </c>
      <c r="F20" s="47"/>
      <c r="G20" s="48"/>
      <c r="H20" s="46">
        <f>SUM(H4:H17)</f>
        <v>28</v>
      </c>
      <c r="I20" s="47"/>
      <c r="J20" s="48"/>
      <c r="K20" s="46">
        <f>SUM(K4:K17)</f>
        <v>112</v>
      </c>
      <c r="L20" s="47"/>
      <c r="M20" s="48"/>
      <c r="N20" s="46">
        <f>SUM(N4:N17)</f>
        <v>28</v>
      </c>
      <c r="O20" s="47"/>
      <c r="P20" s="48"/>
      <c r="Q20" s="45">
        <f>SUM(Q4:Q17)</f>
        <v>28</v>
      </c>
      <c r="R20" s="49"/>
      <c r="S20" s="48"/>
      <c r="T20" s="45">
        <f>SUM(T4:T17)</f>
        <v>14</v>
      </c>
      <c r="U20" s="49"/>
      <c r="V20" s="48"/>
      <c r="W20" s="45">
        <f>SUM(W4:W17)</f>
        <v>112</v>
      </c>
      <c r="X20" s="49"/>
      <c r="Y20" s="48"/>
      <c r="Z20" s="45">
        <f>SUM(Z4:Z19)</f>
        <v>28</v>
      </c>
      <c r="AA20" s="49"/>
      <c r="AB20" s="48"/>
      <c r="AC20" s="45">
        <f>SUM(AC4:AC17)</f>
        <v>140</v>
      </c>
      <c r="AD20" s="49"/>
      <c r="AE20" s="48"/>
      <c r="AF20" s="45">
        <f>SUM(AF4:AF17)</f>
        <v>56</v>
      </c>
      <c r="AG20" s="49"/>
      <c r="AH20" s="48"/>
      <c r="AI20" s="45"/>
      <c r="AJ20" s="49"/>
      <c r="AK20" s="48"/>
      <c r="AL20" s="131"/>
      <c r="AM20" s="50"/>
      <c r="AN20" s="51">
        <f>SUM(AN4:AN19)</f>
        <v>576.41999999999996</v>
      </c>
      <c r="AO20" s="51"/>
      <c r="AP20" s="52"/>
      <c r="AQ20" s="51"/>
      <c r="AR20" s="51"/>
      <c r="AS20" s="53">
        <f>SUM(AS5:AS19)</f>
        <v>54584.98079999999</v>
      </c>
      <c r="AT20" s="54"/>
      <c r="AU20">
        <f>SUM(AU4:AU19)</f>
        <v>58907</v>
      </c>
      <c r="AV20" s="55">
        <f>SUM(AV5:AV19)</f>
        <v>4322.0192000000025</v>
      </c>
      <c r="AW20" s="6"/>
      <c r="AY20" s="55"/>
    </row>
    <row r="21" spans="1:52" ht="15.75" thickBot="1" x14ac:dyDescent="0.3">
      <c r="A21" s="11" t="s">
        <v>12</v>
      </c>
    </row>
    <row r="22" spans="1:52" s="11" customFormat="1" ht="15.75" thickBot="1" x14ac:dyDescent="0.3">
      <c r="A22" s="19" t="s">
        <v>8</v>
      </c>
      <c r="B22" s="20" t="s">
        <v>10</v>
      </c>
      <c r="C22" s="25" t="s">
        <v>11</v>
      </c>
      <c r="D22" s="16"/>
      <c r="F22" s="28"/>
      <c r="G22" s="16"/>
      <c r="I22" s="28"/>
      <c r="J22" s="16"/>
      <c r="L22" s="28"/>
      <c r="M22" s="16"/>
      <c r="N22" s="16"/>
      <c r="O22" s="16"/>
      <c r="P22" s="16"/>
      <c r="Q22" s="17"/>
      <c r="R22" s="33"/>
      <c r="S22" s="16"/>
      <c r="T22" s="17"/>
      <c r="U22" s="33"/>
      <c r="V22" s="16"/>
      <c r="W22" s="17"/>
      <c r="X22" s="33"/>
      <c r="Y22" s="16"/>
      <c r="Z22" s="17"/>
      <c r="AA22" s="33"/>
      <c r="AB22" s="16"/>
      <c r="AC22" s="17"/>
      <c r="AD22" s="33"/>
      <c r="AE22" s="16"/>
      <c r="AF22" s="17"/>
      <c r="AG22" s="33"/>
      <c r="AH22" s="16"/>
      <c r="AI22" s="17"/>
      <c r="AJ22" s="33"/>
      <c r="AK22" s="16"/>
      <c r="AL22" s="35"/>
      <c r="AM22" s="18"/>
    </row>
    <row r="23" spans="1:52" x14ac:dyDescent="0.25">
      <c r="A23" s="3" t="s">
        <v>41</v>
      </c>
      <c r="B23" s="13">
        <v>0.5</v>
      </c>
      <c r="C23" s="22">
        <v>35.1</v>
      </c>
      <c r="D23"/>
      <c r="F23" s="29"/>
      <c r="G23"/>
      <c r="I23" s="29"/>
      <c r="J23"/>
      <c r="L23" s="29"/>
      <c r="M23" s="10"/>
      <c r="N23" s="10"/>
      <c r="O23" s="10"/>
      <c r="P23" s="10"/>
      <c r="R23" s="29"/>
      <c r="S23" s="6"/>
      <c r="U23" s="29"/>
      <c r="V23" s="6"/>
      <c r="X23" s="29"/>
      <c r="Y23" s="6"/>
      <c r="AA23" s="29"/>
      <c r="AB23" s="6"/>
      <c r="AD23" s="29"/>
      <c r="AE23" s="6"/>
      <c r="AG23" s="29"/>
      <c r="AH23" s="6"/>
      <c r="AJ23" s="29"/>
      <c r="AK23" s="6"/>
    </row>
    <row r="24" spans="1:52" ht="15.75" thickBot="1" x14ac:dyDescent="0.3">
      <c r="A24" s="2" t="s">
        <v>42</v>
      </c>
      <c r="B24" s="12">
        <v>0.25</v>
      </c>
      <c r="C24" s="23">
        <v>108.88</v>
      </c>
      <c r="D24"/>
      <c r="F24" s="29"/>
      <c r="G24"/>
      <c r="I24" s="29"/>
      <c r="J24"/>
      <c r="L24" s="29"/>
      <c r="M24" s="10"/>
      <c r="N24" s="10"/>
      <c r="O24" s="10"/>
      <c r="P24" s="10"/>
      <c r="R24" s="29"/>
      <c r="S24" s="6"/>
      <c r="U24" s="29"/>
      <c r="V24" s="6"/>
      <c r="X24" s="29"/>
      <c r="Y24" s="6"/>
      <c r="AA24" s="29"/>
      <c r="AB24" s="6"/>
      <c r="AD24" s="29"/>
      <c r="AE24" s="6"/>
      <c r="AG24" s="29"/>
      <c r="AH24" s="6"/>
      <c r="AJ24" s="29"/>
      <c r="AK24" s="6"/>
    </row>
    <row r="25" spans="1:52" s="11" customFormat="1" ht="15.75" thickBot="1" x14ac:dyDescent="0.3">
      <c r="A25" s="15" t="s">
        <v>9</v>
      </c>
      <c r="B25" s="14"/>
      <c r="C25" s="24">
        <f>SUM(C23:C24)</f>
        <v>143.97999999999999</v>
      </c>
      <c r="D25" s="16"/>
      <c r="F25" s="28"/>
      <c r="G25" s="16"/>
      <c r="I25" s="28"/>
      <c r="J25" s="16"/>
      <c r="L25" s="28"/>
      <c r="M25" s="16"/>
      <c r="N25" s="16"/>
      <c r="O25" s="16"/>
      <c r="P25" s="16"/>
      <c r="Q25" s="17"/>
      <c r="R25" s="33"/>
      <c r="S25" s="16"/>
      <c r="T25" s="17"/>
      <c r="U25" s="33"/>
      <c r="V25" s="16"/>
      <c r="W25" s="17"/>
      <c r="X25" s="33"/>
      <c r="Y25" s="16"/>
      <c r="Z25" s="17"/>
      <c r="AA25" s="33"/>
      <c r="AB25" s="16"/>
      <c r="AC25" s="17"/>
      <c r="AD25" s="33"/>
      <c r="AE25" s="16"/>
      <c r="AF25" s="17"/>
      <c r="AG25" s="33"/>
      <c r="AH25" s="16"/>
      <c r="AI25" s="17"/>
      <c r="AJ25" s="33"/>
      <c r="AK25" s="16"/>
      <c r="AL25" s="35"/>
      <c r="AM25" s="18"/>
    </row>
    <row r="26" spans="1:52" ht="15.75" thickBot="1" x14ac:dyDescent="0.3"/>
    <row r="27" spans="1:52" ht="15.75" thickBot="1" x14ac:dyDescent="0.3">
      <c r="A27" s="19" t="s">
        <v>31</v>
      </c>
      <c r="B27" s="20" t="s">
        <v>10</v>
      </c>
      <c r="C27" s="25" t="s">
        <v>11</v>
      </c>
    </row>
    <row r="28" spans="1:52" ht="15.75" thickBot="1" x14ac:dyDescent="0.3">
      <c r="A28" s="38" t="s">
        <v>37</v>
      </c>
      <c r="B28" s="39">
        <v>0.25</v>
      </c>
      <c r="C28" s="40">
        <v>20.100000000000001</v>
      </c>
    </row>
    <row r="29" spans="1:52" ht="15.75" thickBot="1" x14ac:dyDescent="0.3">
      <c r="A29" s="15" t="s">
        <v>9</v>
      </c>
      <c r="B29" s="14"/>
      <c r="C29" s="24">
        <f>SUM(C28:C28)</f>
        <v>20.100000000000001</v>
      </c>
    </row>
    <row r="30" spans="1:52" ht="15.75" thickBot="1" x14ac:dyDescent="0.3"/>
    <row r="31" spans="1:52" ht="15.75" thickBot="1" x14ac:dyDescent="0.3">
      <c r="A31" s="85" t="s">
        <v>2</v>
      </c>
      <c r="B31" s="86" t="s">
        <v>10</v>
      </c>
      <c r="C31" s="87" t="s">
        <v>11</v>
      </c>
    </row>
    <row r="32" spans="1:52" ht="15.75" thickBot="1" x14ac:dyDescent="0.3">
      <c r="A32" s="88" t="s">
        <v>40</v>
      </c>
      <c r="B32" s="89">
        <v>0.25</v>
      </c>
      <c r="C32" s="88">
        <v>14</v>
      </c>
    </row>
    <row r="33" spans="1:39" ht="15.75" thickBot="1" x14ac:dyDescent="0.3">
      <c r="A33" s="90" t="s">
        <v>9</v>
      </c>
      <c r="B33" s="91"/>
      <c r="C33" s="91">
        <f>SUM(C32:C32)</f>
        <v>14</v>
      </c>
      <c r="D33" s="92"/>
    </row>
    <row r="34" spans="1:39" ht="15.75" thickBot="1" x14ac:dyDescent="0.3"/>
    <row r="35" spans="1:39" ht="15.75" thickBot="1" x14ac:dyDescent="0.3">
      <c r="A35" s="19" t="s">
        <v>30</v>
      </c>
      <c r="B35" s="20" t="s">
        <v>10</v>
      </c>
      <c r="C35" s="25" t="s">
        <v>11</v>
      </c>
    </row>
    <row r="36" spans="1:39" x14ac:dyDescent="0.25">
      <c r="A36" s="38" t="s">
        <v>43</v>
      </c>
      <c r="B36" s="39">
        <v>0.5</v>
      </c>
      <c r="C36" s="40">
        <v>5.85</v>
      </c>
    </row>
    <row r="37" spans="1:39" x14ac:dyDescent="0.25">
      <c r="A37" s="38" t="s">
        <v>44</v>
      </c>
      <c r="B37" s="39">
        <v>0.25</v>
      </c>
      <c r="C37" s="40">
        <v>4.0199999999999996</v>
      </c>
    </row>
    <row r="38" spans="1:39" x14ac:dyDescent="0.25">
      <c r="A38" s="38" t="s">
        <v>45</v>
      </c>
      <c r="B38" s="39">
        <v>0.25</v>
      </c>
      <c r="C38" s="40">
        <v>6.03</v>
      </c>
    </row>
    <row r="39" spans="1:39" x14ac:dyDescent="0.25">
      <c r="A39" s="132" t="s">
        <v>48</v>
      </c>
      <c r="B39" s="39">
        <v>0.25</v>
      </c>
      <c r="C39" s="110">
        <v>6</v>
      </c>
    </row>
    <row r="40" spans="1:39" x14ac:dyDescent="0.25">
      <c r="A40" s="132" t="s">
        <v>49</v>
      </c>
      <c r="B40" s="111" t="s">
        <v>50</v>
      </c>
      <c r="C40" s="110">
        <v>20</v>
      </c>
    </row>
    <row r="41" spans="1:39" ht="15.75" thickBot="1" x14ac:dyDescent="0.3">
      <c r="A41" s="105" t="s">
        <v>9</v>
      </c>
      <c r="B41" s="106"/>
      <c r="C41" s="107">
        <f>SUM(C36:C40)</f>
        <v>41.9</v>
      </c>
    </row>
    <row r="42" spans="1:39" ht="15.75" thickBot="1" x14ac:dyDescent="0.3"/>
    <row r="43" spans="1:39" x14ac:dyDescent="0.25">
      <c r="A43" s="120" t="s">
        <v>52</v>
      </c>
      <c r="B43" s="121" t="s">
        <v>10</v>
      </c>
      <c r="C43" s="122" t="s">
        <v>11</v>
      </c>
    </row>
    <row r="44" spans="1:39" s="124" customFormat="1" x14ac:dyDescent="0.25">
      <c r="A44" s="132" t="s">
        <v>53</v>
      </c>
      <c r="B44" s="108" t="s">
        <v>56</v>
      </c>
      <c r="C44" s="127">
        <v>2</v>
      </c>
      <c r="D44" s="123"/>
      <c r="F44" s="27"/>
      <c r="G44" s="123"/>
      <c r="I44" s="27"/>
      <c r="J44" s="123"/>
      <c r="L44" s="27"/>
      <c r="M44" s="123"/>
      <c r="N44" s="123"/>
      <c r="O44" s="123"/>
      <c r="P44" s="123"/>
      <c r="Q44" s="125"/>
      <c r="R44" s="32"/>
      <c r="S44" s="123"/>
      <c r="T44" s="125"/>
      <c r="U44" s="32"/>
      <c r="V44" s="123"/>
      <c r="W44" s="125"/>
      <c r="X44" s="32"/>
      <c r="Y44" s="123"/>
      <c r="Z44" s="125"/>
      <c r="AA44" s="32"/>
      <c r="AB44" s="123"/>
      <c r="AC44" s="125"/>
      <c r="AD44" s="32"/>
      <c r="AE44" s="123"/>
      <c r="AF44" s="125"/>
      <c r="AG44" s="32"/>
      <c r="AH44" s="123"/>
      <c r="AI44" s="125"/>
      <c r="AJ44" s="32"/>
      <c r="AK44" s="123"/>
      <c r="AL44" s="34"/>
      <c r="AM44" s="126"/>
    </row>
    <row r="45" spans="1:39" s="124" customFormat="1" x14ac:dyDescent="0.25">
      <c r="A45" s="132" t="s">
        <v>54</v>
      </c>
      <c r="B45" s="109">
        <v>0.25</v>
      </c>
      <c r="C45" s="127">
        <v>7</v>
      </c>
      <c r="D45" s="123"/>
      <c r="F45" s="27"/>
      <c r="G45" s="123"/>
      <c r="I45" s="27"/>
      <c r="J45" s="123"/>
      <c r="L45" s="27"/>
      <c r="M45" s="123"/>
      <c r="N45" s="123"/>
      <c r="O45" s="123"/>
      <c r="P45" s="123"/>
      <c r="Q45" s="125"/>
      <c r="R45" s="32"/>
      <c r="S45" s="123"/>
      <c r="T45" s="125"/>
      <c r="U45" s="32"/>
      <c r="V45" s="123"/>
      <c r="W45" s="125"/>
      <c r="X45" s="32"/>
      <c r="Y45" s="123"/>
      <c r="Z45" s="125"/>
      <c r="AA45" s="32"/>
      <c r="AB45" s="123"/>
      <c r="AC45" s="125"/>
      <c r="AD45" s="32"/>
      <c r="AE45" s="123"/>
      <c r="AF45" s="125"/>
      <c r="AG45" s="32"/>
      <c r="AH45" s="123"/>
      <c r="AI45" s="125"/>
      <c r="AJ45" s="32"/>
      <c r="AK45" s="123"/>
      <c r="AL45" s="34"/>
      <c r="AM45" s="126"/>
    </row>
    <row r="46" spans="1:39" s="124" customFormat="1" x14ac:dyDescent="0.25">
      <c r="A46" s="132" t="s">
        <v>55</v>
      </c>
      <c r="B46" s="108" t="s">
        <v>56</v>
      </c>
      <c r="C46" s="127">
        <v>3</v>
      </c>
      <c r="D46" s="123"/>
      <c r="F46" s="27"/>
      <c r="G46" s="123"/>
      <c r="I46" s="27"/>
      <c r="J46" s="123"/>
      <c r="L46" s="27"/>
      <c r="M46" s="123"/>
      <c r="N46" s="123"/>
      <c r="O46" s="123"/>
      <c r="P46" s="123"/>
      <c r="Q46" s="125"/>
      <c r="R46" s="32"/>
      <c r="S46" s="123"/>
      <c r="T46" s="125"/>
      <c r="U46" s="32"/>
      <c r="V46" s="123"/>
      <c r="W46" s="125"/>
      <c r="X46" s="32"/>
      <c r="Y46" s="123"/>
      <c r="Z46" s="125"/>
      <c r="AA46" s="32"/>
      <c r="AB46" s="123"/>
      <c r="AC46" s="125"/>
      <c r="AD46" s="32"/>
      <c r="AE46" s="123"/>
      <c r="AF46" s="125"/>
      <c r="AG46" s="32"/>
      <c r="AH46" s="123"/>
      <c r="AI46" s="125"/>
      <c r="AJ46" s="32"/>
      <c r="AK46" s="123"/>
      <c r="AL46" s="34"/>
      <c r="AM46" s="126"/>
    </row>
    <row r="47" spans="1:39" s="124" customFormat="1" x14ac:dyDescent="0.25">
      <c r="A47" s="132" t="s">
        <v>58</v>
      </c>
      <c r="B47" s="108" t="s">
        <v>56</v>
      </c>
      <c r="C47" s="127">
        <v>2</v>
      </c>
      <c r="D47" s="123"/>
      <c r="F47" s="27"/>
      <c r="G47" s="123"/>
      <c r="I47" s="27"/>
      <c r="J47" s="123"/>
      <c r="L47" s="27"/>
      <c r="M47" s="123"/>
      <c r="N47" s="123"/>
      <c r="O47" s="123"/>
      <c r="P47" s="123"/>
      <c r="Q47" s="125"/>
      <c r="R47" s="32"/>
      <c r="S47" s="123"/>
      <c r="T47" s="125"/>
      <c r="U47" s="32"/>
      <c r="V47" s="123"/>
      <c r="W47" s="125"/>
      <c r="X47" s="32"/>
      <c r="Y47" s="123"/>
      <c r="Z47" s="125"/>
      <c r="AA47" s="32"/>
      <c r="AB47" s="123"/>
      <c r="AC47" s="125"/>
      <c r="AD47" s="32"/>
      <c r="AE47" s="123"/>
      <c r="AF47" s="125"/>
      <c r="AG47" s="32"/>
      <c r="AH47" s="123"/>
      <c r="AI47" s="125"/>
      <c r="AJ47" s="32"/>
      <c r="AK47" s="123"/>
      <c r="AL47" s="34"/>
      <c r="AM47" s="126"/>
    </row>
    <row r="48" spans="1:39" s="124" customFormat="1" x14ac:dyDescent="0.25">
      <c r="A48" s="132" t="s">
        <v>57</v>
      </c>
      <c r="B48" s="109">
        <v>0.5</v>
      </c>
      <c r="C48" s="127">
        <v>7</v>
      </c>
      <c r="D48" s="123"/>
      <c r="F48" s="27"/>
      <c r="G48" s="123"/>
      <c r="I48" s="27"/>
      <c r="J48" s="123"/>
      <c r="L48" s="27"/>
      <c r="M48" s="123"/>
      <c r="N48" s="123"/>
      <c r="O48" s="123"/>
      <c r="P48" s="123"/>
      <c r="Q48" s="125"/>
      <c r="R48" s="32"/>
      <c r="S48" s="123"/>
      <c r="T48" s="125"/>
      <c r="U48" s="32"/>
      <c r="V48" s="123"/>
      <c r="W48" s="125"/>
      <c r="X48" s="32"/>
      <c r="Y48" s="123"/>
      <c r="Z48" s="125"/>
      <c r="AA48" s="32"/>
      <c r="AB48" s="123"/>
      <c r="AC48" s="125"/>
      <c r="AD48" s="32"/>
      <c r="AE48" s="123"/>
      <c r="AF48" s="125"/>
      <c r="AG48" s="32"/>
      <c r="AH48" s="123"/>
      <c r="AI48" s="125"/>
      <c r="AJ48" s="32"/>
      <c r="AK48" s="123"/>
      <c r="AL48" s="34"/>
      <c r="AM48" s="126"/>
    </row>
    <row r="49" spans="1:39" s="124" customFormat="1" x14ac:dyDescent="0.25">
      <c r="A49" s="108" t="s">
        <v>62</v>
      </c>
      <c r="B49" s="109">
        <v>0.5</v>
      </c>
      <c r="C49" s="127">
        <v>5.85</v>
      </c>
      <c r="D49" s="123"/>
      <c r="F49" s="27"/>
      <c r="G49" s="123"/>
      <c r="I49" s="27"/>
      <c r="J49" s="123"/>
      <c r="L49" s="27"/>
      <c r="M49" s="123"/>
      <c r="N49" s="123"/>
      <c r="O49" s="123"/>
      <c r="P49" s="123"/>
      <c r="Q49" s="125"/>
      <c r="R49" s="32"/>
      <c r="S49" s="123"/>
      <c r="T49" s="125"/>
      <c r="U49" s="32"/>
      <c r="V49" s="123"/>
      <c r="W49" s="125"/>
      <c r="X49" s="32"/>
      <c r="Y49" s="123"/>
      <c r="Z49" s="125"/>
      <c r="AA49" s="32"/>
      <c r="AB49" s="123"/>
      <c r="AC49" s="125"/>
      <c r="AD49" s="32"/>
      <c r="AE49" s="123"/>
      <c r="AF49" s="125"/>
      <c r="AG49" s="32"/>
      <c r="AH49" s="123"/>
      <c r="AI49" s="125"/>
      <c r="AJ49" s="32"/>
      <c r="AK49" s="123"/>
      <c r="AL49" s="34"/>
      <c r="AM49" s="126"/>
    </row>
    <row r="50" spans="1:39" s="124" customFormat="1" x14ac:dyDescent="0.25">
      <c r="A50" s="108" t="s">
        <v>63</v>
      </c>
      <c r="B50" s="109">
        <v>0.25</v>
      </c>
      <c r="C50" s="127">
        <v>6.03</v>
      </c>
      <c r="D50" s="123"/>
      <c r="F50" s="27"/>
      <c r="G50" s="123"/>
      <c r="I50" s="27"/>
      <c r="J50" s="123"/>
      <c r="L50" s="27"/>
      <c r="M50" s="123"/>
      <c r="N50" s="123"/>
      <c r="O50" s="123"/>
      <c r="P50" s="123"/>
      <c r="Q50" s="125"/>
      <c r="R50" s="32"/>
      <c r="S50" s="123"/>
      <c r="T50" s="125"/>
      <c r="U50" s="32"/>
      <c r="V50" s="123"/>
      <c r="W50" s="125"/>
      <c r="X50" s="32"/>
      <c r="Y50" s="123"/>
      <c r="Z50" s="125"/>
      <c r="AA50" s="32"/>
      <c r="AB50" s="123"/>
      <c r="AC50" s="125"/>
      <c r="AD50" s="32"/>
      <c r="AE50" s="123"/>
      <c r="AF50" s="125"/>
      <c r="AG50" s="32"/>
      <c r="AH50" s="123"/>
      <c r="AI50" s="125"/>
      <c r="AJ50" s="32"/>
      <c r="AK50" s="123"/>
      <c r="AL50" s="34"/>
      <c r="AM50" s="126"/>
    </row>
    <row r="51" spans="1:39" ht="15.75" thickBot="1" x14ac:dyDescent="0.3">
      <c r="A51" s="105" t="s">
        <v>9</v>
      </c>
      <c r="B51" s="106"/>
      <c r="C51" s="107">
        <f>SUM(C44:C50)</f>
        <v>32.880000000000003</v>
      </c>
    </row>
    <row r="52" spans="1:39" ht="15.75" thickBot="1" x14ac:dyDescent="0.3"/>
    <row r="53" spans="1:39" ht="15.75" thickBot="1" x14ac:dyDescent="0.3">
      <c r="A53" s="19" t="s">
        <v>28</v>
      </c>
      <c r="B53" s="20" t="s">
        <v>10</v>
      </c>
      <c r="C53" s="25" t="s">
        <v>11</v>
      </c>
    </row>
    <row r="54" spans="1:39" x14ac:dyDescent="0.25">
      <c r="A54" s="38" t="s">
        <v>46</v>
      </c>
      <c r="B54" s="39">
        <v>1</v>
      </c>
      <c r="C54" s="40">
        <v>8</v>
      </c>
    </row>
    <row r="55" spans="1:39" x14ac:dyDescent="0.25">
      <c r="A55" s="108" t="s">
        <v>47</v>
      </c>
      <c r="B55" s="109">
        <v>1</v>
      </c>
      <c r="C55" s="110">
        <v>8</v>
      </c>
    </row>
    <row r="56" spans="1:39" x14ac:dyDescent="0.25">
      <c r="A56" s="133" t="s">
        <v>9</v>
      </c>
      <c r="B56" s="134"/>
      <c r="C56" s="135">
        <f>SUM(C54:C55)</f>
        <v>16</v>
      </c>
    </row>
    <row r="57" spans="1:39" s="46" customFormat="1" ht="15.75" thickBot="1" x14ac:dyDescent="0.3">
      <c r="A57" s="136"/>
      <c r="B57" s="137"/>
      <c r="C57" s="138"/>
      <c r="D57" s="48"/>
      <c r="F57" s="139"/>
      <c r="G57" s="48"/>
      <c r="I57" s="139"/>
      <c r="J57" s="48"/>
      <c r="L57" s="139"/>
      <c r="M57" s="48"/>
      <c r="N57" s="48"/>
      <c r="O57" s="48"/>
      <c r="P57" s="48"/>
      <c r="Q57" s="45"/>
      <c r="R57" s="140"/>
      <c r="S57" s="48"/>
      <c r="T57" s="45"/>
      <c r="U57" s="140"/>
      <c r="V57" s="48"/>
      <c r="W57" s="45"/>
      <c r="X57" s="140"/>
      <c r="Y57" s="48"/>
      <c r="Z57" s="45"/>
      <c r="AA57" s="140"/>
      <c r="AB57" s="48"/>
      <c r="AC57" s="45"/>
      <c r="AD57" s="140"/>
      <c r="AE57" s="48"/>
      <c r="AF57" s="45"/>
      <c r="AG57" s="140"/>
      <c r="AH57" s="48"/>
      <c r="AI57" s="45"/>
      <c r="AJ57" s="140"/>
      <c r="AK57" s="48"/>
      <c r="AL57" s="47"/>
      <c r="AM57" s="51"/>
    </row>
    <row r="58" spans="1:39" ht="15.75" thickBot="1" x14ac:dyDescent="0.3">
      <c r="A58" s="19" t="s">
        <v>34</v>
      </c>
      <c r="B58" s="20" t="s">
        <v>10</v>
      </c>
      <c r="C58" s="25" t="s">
        <v>11</v>
      </c>
    </row>
    <row r="59" spans="1:39" ht="15.75" thickBot="1" x14ac:dyDescent="0.3">
      <c r="A59" s="38" t="s">
        <v>46</v>
      </c>
      <c r="B59" s="39">
        <v>0.5</v>
      </c>
      <c r="C59" s="40">
        <v>4.68</v>
      </c>
    </row>
    <row r="60" spans="1:39" ht="15.75" thickBot="1" x14ac:dyDescent="0.3">
      <c r="A60" s="15" t="s">
        <v>9</v>
      </c>
      <c r="B60" s="14"/>
      <c r="C60" s="24">
        <f>SUM(C59)</f>
        <v>4.68</v>
      </c>
    </row>
    <row r="61" spans="1:39" ht="15.75" thickBot="1" x14ac:dyDescent="0.3"/>
    <row r="62" spans="1:39" ht="15.75" thickBot="1" x14ac:dyDescent="0.3">
      <c r="A62" s="19" t="s">
        <v>7</v>
      </c>
      <c r="B62" s="20" t="s">
        <v>10</v>
      </c>
      <c r="C62" s="25" t="s">
        <v>11</v>
      </c>
    </row>
    <row r="63" spans="1:39" x14ac:dyDescent="0.25">
      <c r="A63" s="38" t="s">
        <v>59</v>
      </c>
      <c r="B63" s="39">
        <v>0.5</v>
      </c>
      <c r="C63" s="40">
        <v>7.02</v>
      </c>
    </row>
    <row r="64" spans="1:39" x14ac:dyDescent="0.25">
      <c r="A64" s="38" t="s">
        <v>60</v>
      </c>
      <c r="B64" s="39">
        <v>0.5</v>
      </c>
      <c r="C64" s="40">
        <v>10.53</v>
      </c>
    </row>
    <row r="65" spans="1:3" x14ac:dyDescent="0.25">
      <c r="A65" s="38" t="s">
        <v>61</v>
      </c>
      <c r="B65" s="39">
        <v>0.5</v>
      </c>
      <c r="C65" s="40">
        <v>4.68</v>
      </c>
    </row>
    <row r="66" spans="1:3" ht="15.75" thickBot="1" x14ac:dyDescent="0.3">
      <c r="A66" s="105" t="s">
        <v>9</v>
      </c>
      <c r="B66" s="106"/>
      <c r="C66" s="107">
        <f>SUM(C63:C65)</f>
        <v>22.229999999999997</v>
      </c>
    </row>
    <row r="67" spans="1:3" ht="15.75" thickBot="1" x14ac:dyDescent="0.3"/>
    <row r="68" spans="1:3" ht="15.75" thickBot="1" x14ac:dyDescent="0.3">
      <c r="A68" s="19" t="s">
        <v>0</v>
      </c>
      <c r="B68" s="20" t="s">
        <v>10</v>
      </c>
      <c r="C68" s="25" t="s">
        <v>11</v>
      </c>
    </row>
    <row r="69" spans="1:3" x14ac:dyDescent="0.25">
      <c r="A69" s="38" t="s">
        <v>64</v>
      </c>
      <c r="B69" s="39">
        <v>0.5</v>
      </c>
      <c r="C69" s="40">
        <v>7.02</v>
      </c>
    </row>
    <row r="70" spans="1:3" x14ac:dyDescent="0.25">
      <c r="A70" s="108" t="s">
        <v>65</v>
      </c>
      <c r="B70" s="109">
        <v>0.5</v>
      </c>
      <c r="C70" s="110">
        <v>5.85</v>
      </c>
    </row>
    <row r="71" spans="1:3" ht="15.75" thickBot="1" x14ac:dyDescent="0.3">
      <c r="A71" s="105" t="s">
        <v>9</v>
      </c>
      <c r="B71" s="106"/>
      <c r="C71" s="107">
        <f>SUM(C69:C70)</f>
        <v>12.87</v>
      </c>
    </row>
  </sheetData>
  <mergeCells count="22">
    <mergeCell ref="AU1:AU3"/>
    <mergeCell ref="AS1:AS3"/>
    <mergeCell ref="AP1:AP2"/>
    <mergeCell ref="AR1:AR3"/>
    <mergeCell ref="N1:P1"/>
    <mergeCell ref="Z1:AB1"/>
    <mergeCell ref="A1:A3"/>
    <mergeCell ref="H1:J1"/>
    <mergeCell ref="K1:M1"/>
    <mergeCell ref="AO1:AO3"/>
    <mergeCell ref="AQ1:AQ3"/>
    <mergeCell ref="AI1:AK1"/>
    <mergeCell ref="AM1:AM3"/>
    <mergeCell ref="AL1:AL3"/>
    <mergeCell ref="AN1:AN3"/>
    <mergeCell ref="B1:D1"/>
    <mergeCell ref="E1:G1"/>
    <mergeCell ref="Q1:S1"/>
    <mergeCell ref="T1:V1"/>
    <mergeCell ref="W1:Y1"/>
    <mergeCell ref="AC1:AE1"/>
    <mergeCell ref="AF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2015-02-24T09:20:56Z</dcterms:created>
  <dcterms:modified xsi:type="dcterms:W3CDTF">2016-03-19T06:19:51Z</dcterms:modified>
</cp:coreProperties>
</file>