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95" windowWidth="14070" windowHeight="9930"/>
  </bookViews>
  <sheets>
    <sheet name="Лист1" sheetId="1" r:id="rId1"/>
  </sheets>
  <definedNames>
    <definedName name="_xlnm._FilterDatabase" localSheetId="0" hidden="1">Лист1!$A$1:$M$102</definedName>
  </definedNames>
  <calcPr calcId="145621"/>
</workbook>
</file>

<file path=xl/calcChain.xml><?xml version="1.0" encoding="utf-8"?>
<calcChain xmlns="http://schemas.openxmlformats.org/spreadsheetml/2006/main">
  <c r="K66" i="1" l="1"/>
  <c r="K53" i="1"/>
  <c r="I104" i="1" l="1"/>
  <c r="H104" i="1"/>
  <c r="H106" i="1" s="1"/>
  <c r="D104" i="1"/>
  <c r="F102" i="1"/>
  <c r="G102" i="1" s="1"/>
  <c r="F101" i="1"/>
  <c r="G101" i="1" s="1"/>
  <c r="F100" i="1"/>
  <c r="G100" i="1" s="1"/>
  <c r="G99" i="1"/>
  <c r="F98" i="1"/>
  <c r="G98" i="1" s="1"/>
  <c r="F97" i="1"/>
  <c r="G97" i="1" s="1"/>
  <c r="G96" i="1"/>
  <c r="F95" i="1"/>
  <c r="G95" i="1" s="1"/>
  <c r="J95" i="1" s="1"/>
  <c r="L95" i="1" s="1"/>
  <c r="F94" i="1"/>
  <c r="G94" i="1" s="1"/>
  <c r="G93" i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G86" i="1"/>
  <c r="F85" i="1"/>
  <c r="G85" i="1" s="1"/>
  <c r="F84" i="1"/>
  <c r="G84" i="1" s="1"/>
  <c r="G83" i="1"/>
  <c r="J83" i="1" s="1"/>
  <c r="L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J77" i="1" s="1"/>
  <c r="L77" i="1" s="1"/>
  <c r="F76" i="1"/>
  <c r="G76" i="1" s="1"/>
  <c r="J76" i="1" s="1"/>
  <c r="L76" i="1" s="1"/>
  <c r="K75" i="1"/>
  <c r="F75" i="1"/>
  <c r="G75" i="1" s="1"/>
  <c r="J75" i="1" s="1"/>
  <c r="F74" i="1"/>
  <c r="G74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J65" i="1" s="1"/>
  <c r="L65" i="1" s="1"/>
  <c r="G64" i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J55" i="1" s="1"/>
  <c r="L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J49" i="1" s="1"/>
  <c r="L49" i="1" s="1"/>
  <c r="F48" i="1"/>
  <c r="G48" i="1" s="1"/>
  <c r="G47" i="1"/>
  <c r="F46" i="1"/>
  <c r="G46" i="1" s="1"/>
  <c r="F45" i="1"/>
  <c r="G45" i="1" s="1"/>
  <c r="F44" i="1"/>
  <c r="G44" i="1" s="1"/>
  <c r="J44" i="1" s="1"/>
  <c r="L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J38" i="1" s="1"/>
  <c r="L38" i="1" s="1"/>
  <c r="F37" i="1"/>
  <c r="G37" i="1" s="1"/>
  <c r="G36" i="1"/>
  <c r="F35" i="1"/>
  <c r="G35" i="1" s="1"/>
  <c r="F34" i="1"/>
  <c r="G34" i="1" s="1"/>
  <c r="F33" i="1"/>
  <c r="G33" i="1" s="1"/>
  <c r="J33" i="1" s="1"/>
  <c r="L33" i="1" s="1"/>
  <c r="J32" i="1"/>
  <c r="L32" i="1" s="1"/>
  <c r="F32" i="1"/>
  <c r="F31" i="1"/>
  <c r="G31" i="1" s="1"/>
  <c r="K30" i="1"/>
  <c r="F30" i="1"/>
  <c r="G30" i="1" s="1"/>
  <c r="F29" i="1"/>
  <c r="G29" i="1" s="1"/>
  <c r="J29" i="1" s="1"/>
  <c r="L29" i="1" s="1"/>
  <c r="F28" i="1"/>
  <c r="G28" i="1" s="1"/>
  <c r="F27" i="1"/>
  <c r="G27" i="1" s="1"/>
  <c r="K26" i="1"/>
  <c r="F26" i="1"/>
  <c r="G26" i="1" s="1"/>
  <c r="J26" i="1" s="1"/>
  <c r="F25" i="1"/>
  <c r="G25" i="1" s="1"/>
  <c r="J25" i="1" s="1"/>
  <c r="L25" i="1" s="1"/>
  <c r="F24" i="1"/>
  <c r="G24" i="1" s="1"/>
  <c r="F23" i="1"/>
  <c r="G23" i="1" s="1"/>
  <c r="F22" i="1"/>
  <c r="G22" i="1" s="1"/>
  <c r="F21" i="1"/>
  <c r="G21" i="1" s="1"/>
  <c r="F20" i="1"/>
  <c r="G20" i="1" s="1"/>
  <c r="J20" i="1" s="1"/>
  <c r="L20" i="1" s="1"/>
  <c r="F19" i="1"/>
  <c r="G19" i="1" s="1"/>
  <c r="F18" i="1"/>
  <c r="G18" i="1" s="1"/>
  <c r="G17" i="1"/>
  <c r="F16" i="1"/>
  <c r="G16" i="1" s="1"/>
  <c r="F15" i="1"/>
  <c r="G15" i="1" s="1"/>
  <c r="K14" i="1"/>
  <c r="F14" i="1"/>
  <c r="G14" i="1" s="1"/>
  <c r="F13" i="1"/>
  <c r="G13" i="1" s="1"/>
  <c r="J13" i="1" s="1"/>
  <c r="L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J6" i="1" s="1"/>
  <c r="L6" i="1" s="1"/>
  <c r="F5" i="1"/>
  <c r="G5" i="1" s="1"/>
  <c r="F4" i="1"/>
  <c r="G4" i="1" s="1"/>
  <c r="F3" i="1"/>
  <c r="G3" i="1" s="1"/>
  <c r="G2" i="1"/>
  <c r="J72" i="1" l="1"/>
  <c r="L72" i="1" s="1"/>
  <c r="J30" i="1"/>
  <c r="L26" i="1"/>
  <c r="L75" i="1"/>
  <c r="K104" i="1"/>
  <c r="J16" i="1"/>
  <c r="L16" i="1" s="1"/>
  <c r="J18" i="1"/>
  <c r="L18" i="1" s="1"/>
  <c r="J50" i="1"/>
  <c r="L50" i="1" s="1"/>
  <c r="J59" i="1"/>
  <c r="L59" i="1" s="1"/>
  <c r="J47" i="1"/>
  <c r="L47" i="1" s="1"/>
  <c r="J78" i="1"/>
  <c r="L78" i="1" s="1"/>
  <c r="J80" i="1"/>
  <c r="L80" i="1" s="1"/>
  <c r="J84" i="1"/>
  <c r="L84" i="1" s="1"/>
  <c r="J69" i="1"/>
  <c r="L69" i="1" s="1"/>
  <c r="J7" i="1"/>
  <c r="L7" i="1" s="1"/>
  <c r="J11" i="1"/>
  <c r="L11" i="1" s="1"/>
  <c r="J23" i="1"/>
  <c r="L23" i="1" s="1"/>
  <c r="J14" i="1"/>
  <c r="L14" i="1" s="1"/>
  <c r="J89" i="1"/>
  <c r="L89" i="1" s="1"/>
  <c r="G104" i="1"/>
  <c r="J21" i="1"/>
  <c r="L21" i="1" s="1"/>
  <c r="J86" i="1"/>
  <c r="L86" i="1" s="1"/>
  <c r="J92" i="1"/>
  <c r="L92" i="1" s="1"/>
  <c r="J96" i="1"/>
  <c r="L96" i="1" s="1"/>
  <c r="F104" i="1"/>
  <c r="F106" i="1" s="1"/>
  <c r="J2" i="1"/>
  <c r="J27" i="1"/>
  <c r="L27" i="1" s="1"/>
  <c r="L30" i="1"/>
  <c r="J34" i="1"/>
  <c r="L34" i="1" s="1"/>
  <c r="J39" i="1"/>
  <c r="L39" i="1" s="1"/>
  <c r="J45" i="1"/>
  <c r="L45" i="1" s="1"/>
  <c r="J53" i="1"/>
  <c r="L53" i="1" s="1"/>
  <c r="J56" i="1"/>
  <c r="L56" i="1" s="1"/>
  <c r="J63" i="1"/>
  <c r="L63" i="1" s="1"/>
  <c r="J66" i="1"/>
  <c r="L66" i="1" s="1"/>
  <c r="J104" i="1" l="1"/>
  <c r="L2" i="1"/>
  <c r="L104" i="1" s="1"/>
</calcChain>
</file>

<file path=xl/sharedStrings.xml><?xml version="1.0" encoding="utf-8"?>
<sst xmlns="http://schemas.openxmlformats.org/spreadsheetml/2006/main" count="261" uniqueCount="148">
  <si>
    <t>НИК</t>
  </si>
  <si>
    <t>НАЗВАНИЕ</t>
  </si>
  <si>
    <t>РАЗМЕР</t>
  </si>
  <si>
    <t>КОЛ-ВО</t>
  </si>
  <si>
    <t>ЦЕНА без ОРГ %</t>
  </si>
  <si>
    <t>СУММА без ОРГ %</t>
  </si>
  <si>
    <t>СУММА с ОРГ %</t>
  </si>
  <si>
    <t>ТР</t>
  </si>
  <si>
    <t>ТР РЦР М на межгород</t>
  </si>
  <si>
    <t>ИТОГО к ОПЛАТЕ</t>
  </si>
  <si>
    <t>ОПЛАЧЕНО</t>
  </si>
  <si>
    <t>ДОЛГ (+ долг УЗ, - долг ОРГа)</t>
  </si>
  <si>
    <t>Возврат долгов ОРГом</t>
  </si>
  <si>
    <t>Riorda</t>
  </si>
  <si>
    <t>Одеяло синтетический "Лебяжий пух"</t>
  </si>
  <si>
    <t>1,5 сп</t>
  </si>
  <si>
    <t>Подушка Элит Бамбуковое волокно</t>
  </si>
  <si>
    <t>50х70</t>
  </si>
  <si>
    <t>Подушка Эвкалиптовое волокно</t>
  </si>
  <si>
    <t>КПБ Маша и медведь  "Ягодка" (цвет голубой)</t>
  </si>
  <si>
    <t>olga_13</t>
  </si>
  <si>
    <t>Пододеяльник бязь</t>
  </si>
  <si>
    <t>Евро 220х240</t>
  </si>
  <si>
    <t>Ната72</t>
  </si>
  <si>
    <t>Подушка "Пух - перо"</t>
  </si>
  <si>
    <t>70х70</t>
  </si>
  <si>
    <t>Одеяло Облегченное Эколайн</t>
  </si>
  <si>
    <t>Одеяло "Облегченная овечья шерсть"</t>
  </si>
  <si>
    <t>Коврик для ванной на резиновой основе (РАСЦВЕТКА Бордо, голубая)</t>
  </si>
  <si>
    <t>50х75</t>
  </si>
  <si>
    <t>Карие глаза</t>
  </si>
  <si>
    <t>Коврик для ванной на резиновой основе (ЦВЕТ Синий)</t>
  </si>
  <si>
    <t>Полотенце вафельное Пасха</t>
  </si>
  <si>
    <t>40х60</t>
  </si>
  <si>
    <t>Банный набор для женщины (ЦВЕТ Малиновый)</t>
  </si>
  <si>
    <t>2,0 сп</t>
  </si>
  <si>
    <t>КПБ Поплин (РАСЦВЕТКА 3, Волна)</t>
  </si>
  <si>
    <t>2,0 сп с Евро прос-й 220х240</t>
  </si>
  <si>
    <t>КПБ Поплин (РАСЦВЕТКА Вензель)</t>
  </si>
  <si>
    <t>2,0 сп с Евро прос-й 220х240</t>
  </si>
  <si>
    <t>Одеяло Овечья шерсть ЗИМА</t>
  </si>
  <si>
    <t>Одеяло Облегченное Бамбуковое волокно</t>
  </si>
  <si>
    <t>Подушка Морские водоросли</t>
  </si>
  <si>
    <t>Одеяло овечья шерсть</t>
  </si>
  <si>
    <t>Подушка Ароматерапия</t>
  </si>
  <si>
    <t>30х30</t>
  </si>
  <si>
    <t>КПБ Поплин (РАСЦВЕТКА Джинсы)</t>
  </si>
  <si>
    <t>Непромокаемый наматрасник</t>
  </si>
  <si>
    <t>180х200</t>
  </si>
  <si>
    <t>Одеяло Облегченная Верблюжья шерсть</t>
  </si>
  <si>
    <t>santa108</t>
  </si>
  <si>
    <t>Одеяло Овечья шерсть</t>
  </si>
  <si>
    <t>Vanilly</t>
  </si>
  <si>
    <t>Подушка "Лебяжий пух"</t>
  </si>
  <si>
    <t>С8етлана</t>
  </si>
  <si>
    <t>КПБ 3D (РАСЦВЕТКА Ромашка или одуванчик)</t>
  </si>
  <si>
    <t>Евро 200х220</t>
  </si>
  <si>
    <t>Чехол для гладильной доски</t>
  </si>
  <si>
    <t>makitra</t>
  </si>
  <si>
    <t>Набор сидушек для табуреток (ЦВЕТ бежевые, светлые)</t>
  </si>
  <si>
    <t>35х35</t>
  </si>
  <si>
    <t>Маленький</t>
  </si>
  <si>
    <t>160х200</t>
  </si>
  <si>
    <t>Марина-Маруся</t>
  </si>
  <si>
    <t>Одеяло верблюжья шерсть в тике Элит</t>
  </si>
  <si>
    <t>Подушка верблюжья шерсть в тике Элит</t>
  </si>
  <si>
    <t>Пододеяльник (РАСЦВЕТКА Черная, красная, белая)</t>
  </si>
  <si>
    <t>Фиалка Монмартра</t>
  </si>
  <si>
    <t>Подушка Эвкалиптовое волокно</t>
  </si>
  <si>
    <t>ОлюшкаТРЕ</t>
  </si>
  <si>
    <t>Детские комплекты белья (РАСЦВЕТКА Бонжур)</t>
  </si>
  <si>
    <t>Детские комплекты белья (РАСЦВЕТКА АЭРОШОУ)</t>
  </si>
  <si>
    <t>Детские комплекты белья (РАСЦВЕТКА Мотоспорт)</t>
  </si>
  <si>
    <t>Банный набор для мужчин (РАСЦВЕТКА зеленая, коричневая)</t>
  </si>
  <si>
    <t>Махровое полотенце (Расцветки голубая, зеленая, сиреневое)</t>
  </si>
  <si>
    <t>50х90</t>
  </si>
  <si>
    <t>Люсенька</t>
  </si>
  <si>
    <t>Одеяло бамбуковое волокно в тике Элит</t>
  </si>
  <si>
    <t>Маруся 33</t>
  </si>
  <si>
    <t>Одеяло эколайн облегченное Тачки</t>
  </si>
  <si>
    <t>Донечка</t>
  </si>
  <si>
    <t>Одеяло детское Бамбуковое волокно</t>
  </si>
  <si>
    <t>110х140</t>
  </si>
  <si>
    <t>Одеяло Бамбуковое волокно</t>
  </si>
  <si>
    <t>Третьякович</t>
  </si>
  <si>
    <t>Юия</t>
  </si>
  <si>
    <t>Одеяло Бамбуковое волокно в тике Элит</t>
  </si>
  <si>
    <t>Махровое полотенце (ЦВЕТ синий, розовый)</t>
  </si>
  <si>
    <t>70х140</t>
  </si>
  <si>
    <t>МЭрелин</t>
  </si>
  <si>
    <t>Подушка Элит Бамбуковое волокно</t>
  </si>
  <si>
    <t>Подушка Экофайбре</t>
  </si>
  <si>
    <t>Светлана Серегина</t>
  </si>
  <si>
    <t>Матрас пенополиуретановый</t>
  </si>
  <si>
    <t>70х200х5</t>
  </si>
  <si>
    <t>Елена 1980</t>
  </si>
  <si>
    <t>Подушка "Лебяжий пух" тик</t>
  </si>
  <si>
    <t>Одеяло Облегченное Эколайн</t>
  </si>
  <si>
    <t>BEZpravil83</t>
  </si>
  <si>
    <t>Подушка "Пух - перо"</t>
  </si>
  <si>
    <t>КПБ бязь Премиум (РАСЦВЕТКА САДКО голубая с коричневым)</t>
  </si>
  <si>
    <t>КПБ бязь Премиум (РАСЦВЕТКА САКУРА)</t>
  </si>
  <si>
    <t>Валентина Ивановна</t>
  </si>
  <si>
    <t>Танюха81</t>
  </si>
  <si>
    <t>sayka</t>
  </si>
  <si>
    <t>Подушка овечья шерсть в тике Элит</t>
  </si>
  <si>
    <t>Наволочка</t>
  </si>
  <si>
    <t>Простынь</t>
  </si>
  <si>
    <t>220х240</t>
  </si>
  <si>
    <t>basik</t>
  </si>
  <si>
    <t>Наматрацник на резинке Овечья шерсть</t>
  </si>
  <si>
    <t>80х200</t>
  </si>
  <si>
    <t>Наперники</t>
  </si>
  <si>
    <t>70x70</t>
  </si>
  <si>
    <t>50x70</t>
  </si>
  <si>
    <t>Надюлька</t>
  </si>
  <si>
    <t>Одеяло Овечья шерсть ЗИМА</t>
  </si>
  <si>
    <t>Elenochka*</t>
  </si>
  <si>
    <t>Тогипи</t>
  </si>
  <si>
    <t>Одеяло "Облегченная овечья шерсть"</t>
  </si>
  <si>
    <t>Vivika</t>
  </si>
  <si>
    <t>Одеяло бамбуковое волокно в тике Элит</t>
  </si>
  <si>
    <t>werobuh</t>
  </si>
  <si>
    <t>КПБ Бязь Премиум (РАСЦВЕТКА Солнышко)</t>
  </si>
  <si>
    <t>беладонна 40</t>
  </si>
  <si>
    <t>Fialochka</t>
  </si>
  <si>
    <t>Oh-la-la</t>
  </si>
  <si>
    <t>Подушка Морские водоросли</t>
  </si>
  <si>
    <t>Подушка верблюжья шерсть</t>
  </si>
  <si>
    <t>Mila:)</t>
  </si>
  <si>
    <t>Наматрацник на резинке Бамбуковое волокно</t>
  </si>
  <si>
    <t>lenenok</t>
  </si>
  <si>
    <t>Одеяло Овечья шерсть</t>
  </si>
  <si>
    <t>Подушка Бамбуковое волокно</t>
  </si>
  <si>
    <t>Подушка Лечебные травы</t>
  </si>
  <si>
    <t>M555</t>
  </si>
  <si>
    <t>Одеяло Облегченное Бамбуковое волокно</t>
  </si>
  <si>
    <t>ClearS</t>
  </si>
  <si>
    <t>Одеяло Бамбуковое волокно</t>
  </si>
  <si>
    <t>Одеяло детское Бамбуковое волокно</t>
  </si>
  <si>
    <t>Постельное белье Юниор (РАСЦВЕТКА МИККИ и МИНИ)</t>
  </si>
  <si>
    <t>3-10 лет</t>
  </si>
  <si>
    <t>Katena87 (НГС)</t>
  </si>
  <si>
    <t>fantazy (НГС)</t>
  </si>
  <si>
    <t xml:space="preserve">Yuliya1981          </t>
  </si>
  <si>
    <t xml:space="preserve">2,0 сп с евро простыней </t>
  </si>
  <si>
    <t>ПЕРЕНЕСЕНО В СП-17</t>
  </si>
  <si>
    <t>Вложила в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</si>
</sst>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0" borderId="4" xfId="0" applyBorder="1" applyAlignment="1">
      <alignment wrapText="1"/>
    </xf>
    <xf numFmtId="3" fontId="0" fillId="3" borderId="6" xfId="0" applyNumberForma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4" borderId="11" xfId="0" applyFill="1" applyBorder="1" applyAlignment="1">
      <alignment wrapText="1"/>
    </xf>
    <xf numFmtId="3" fontId="0" fillId="0" borderId="12" xfId="0" applyNumberFormat="1" applyBorder="1" applyAlignment="1">
      <alignment wrapText="1"/>
    </xf>
    <xf numFmtId="3" fontId="0" fillId="5" borderId="13" xfId="0" applyNumberFormat="1" applyFill="1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vertical="center" wrapText="1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3" fontId="0" fillId="6" borderId="12" xfId="0" applyNumberFormat="1" applyFill="1" applyBorder="1" applyAlignment="1">
      <alignment wrapText="1"/>
    </xf>
    <xf numFmtId="3" fontId="0" fillId="6" borderId="4" xfId="0" applyNumberForma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7" borderId="0" xfId="0" applyFill="1" applyAlignment="1">
      <alignment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0" fillId="8" borderId="16" xfId="0" applyFill="1" applyBorder="1" applyAlignment="1">
      <alignment horizontal="center" wrapText="1"/>
    </xf>
    <xf numFmtId="0" fontId="0" fillId="8" borderId="4" xfId="0" applyFill="1" applyBorder="1" applyAlignment="1">
      <alignment wrapText="1"/>
    </xf>
    <xf numFmtId="0" fontId="0" fillId="8" borderId="11" xfId="0" applyFill="1" applyBorder="1" applyAlignment="1">
      <alignment wrapText="1"/>
    </xf>
    <xf numFmtId="3" fontId="0" fillId="8" borderId="6" xfId="0" applyNumberFormat="1" applyFill="1" applyBorder="1" applyAlignment="1">
      <alignment wrapText="1"/>
    </xf>
    <xf numFmtId="3" fontId="0" fillId="8" borderId="4" xfId="0" applyNumberFormat="1" applyFill="1" applyBorder="1" applyAlignment="1">
      <alignment wrapText="1"/>
    </xf>
    <xf numFmtId="3" fontId="0" fillId="8" borderId="12" xfId="0" applyNumberFormat="1" applyFill="1" applyBorder="1" applyAlignment="1">
      <alignment wrapText="1"/>
    </xf>
    <xf numFmtId="0" fontId="0" fillId="8" borderId="17" xfId="0" applyFill="1" applyBorder="1" applyAlignment="1">
      <alignment horizontal="center" wrapText="1"/>
    </xf>
    <xf numFmtId="0" fontId="0" fillId="8" borderId="17" xfId="0" applyFill="1" applyBorder="1" applyAlignment="1">
      <alignment wrapText="1"/>
    </xf>
    <xf numFmtId="3" fontId="0" fillId="8" borderId="17" xfId="0" applyNumberFormat="1" applyFill="1" applyBorder="1" applyAlignment="1">
      <alignment wrapText="1"/>
    </xf>
    <xf numFmtId="0" fontId="0" fillId="0" borderId="16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9" borderId="10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3" fontId="0" fillId="0" borderId="17" xfId="0" applyNumberForma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3" fontId="0" fillId="0" borderId="18" xfId="0" applyNumberFormat="1" applyBorder="1" applyAlignment="1">
      <alignment wrapText="1"/>
    </xf>
    <xf numFmtId="3" fontId="0" fillId="0" borderId="20" xfId="0" applyNumberForma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workbookViewId="0">
      <pane xSplit="3" ySplit="1" topLeftCell="D40" activePane="bottomRight" state="frozen"/>
      <selection pane="topRight" activeCell="D1" sqref="D1"/>
      <selection pane="bottomLeft" activeCell="A2" sqref="A2"/>
      <selection pane="bottomRight" activeCell="N98" sqref="N98"/>
    </sheetView>
  </sheetViews>
  <sheetFormatPr defaultColWidth="17.140625" defaultRowHeight="12.75" x14ac:dyDescent="0.2"/>
  <cols>
    <col min="1" max="1" width="15.5703125" style="41" customWidth="1"/>
    <col min="2" max="2" width="28.28515625" customWidth="1"/>
    <col min="3" max="3" width="13.140625" customWidth="1"/>
    <col min="4" max="4" width="11" customWidth="1"/>
    <col min="5" max="5" width="6.7109375" customWidth="1"/>
    <col min="6" max="6" width="7.28515625" customWidth="1"/>
    <col min="7" max="7" width="9.5703125" customWidth="1"/>
    <col min="8" max="8" width="10.42578125" customWidth="1"/>
    <col min="9" max="9" width="8.140625" customWidth="1"/>
    <col min="10" max="10" width="6.85546875" customWidth="1"/>
    <col min="11" max="11" width="7.140625" customWidth="1"/>
    <col min="12" max="12" width="7.85546875" customWidth="1"/>
    <col min="13" max="13" width="11.28515625" customWidth="1"/>
  </cols>
  <sheetData>
    <row r="1" spans="1:13" ht="63.75" x14ac:dyDescent="0.2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3" t="s">
        <v>6</v>
      </c>
      <c r="H1" s="42" t="s">
        <v>7</v>
      </c>
      <c r="I1" s="42" t="s">
        <v>8</v>
      </c>
      <c r="J1" s="43" t="s">
        <v>9</v>
      </c>
      <c r="K1" s="43" t="s">
        <v>10</v>
      </c>
      <c r="L1" s="43" t="s">
        <v>11</v>
      </c>
      <c r="M1" s="42" t="s">
        <v>12</v>
      </c>
    </row>
    <row r="2" spans="1:13" ht="25.5" x14ac:dyDescent="0.2">
      <c r="A2" s="44" t="s">
        <v>13</v>
      </c>
      <c r="B2" s="25" t="s">
        <v>14</v>
      </c>
      <c r="C2" s="26" t="s">
        <v>15</v>
      </c>
      <c r="D2" s="26">
        <v>1</v>
      </c>
      <c r="E2" s="27">
        <v>650</v>
      </c>
      <c r="F2" s="28"/>
      <c r="G2" s="29">
        <f t="shared" ref="G2:G29" si="0">F2*1.15</f>
        <v>0</v>
      </c>
      <c r="H2" s="31"/>
      <c r="I2" s="45"/>
      <c r="J2" s="46">
        <f>((((((G2+H2)+G3)+H3)+G4)+H4)+G5)+H5</f>
        <v>2284</v>
      </c>
      <c r="K2" s="46">
        <v>3032</v>
      </c>
      <c r="L2" s="46">
        <f>J2-K2</f>
        <v>-748</v>
      </c>
      <c r="M2" s="45" t="s">
        <v>146</v>
      </c>
    </row>
    <row r="3" spans="1:13" ht="25.5" x14ac:dyDescent="0.2">
      <c r="A3" s="44"/>
      <c r="B3" s="15" t="s">
        <v>16</v>
      </c>
      <c r="C3" s="14" t="s">
        <v>17</v>
      </c>
      <c r="D3" s="35">
        <v>1</v>
      </c>
      <c r="E3" s="2">
        <v>370</v>
      </c>
      <c r="F3" s="9">
        <f t="shared" ref="F3:F33" si="1">D3*E3</f>
        <v>370</v>
      </c>
      <c r="G3" s="3">
        <f t="shared" si="0"/>
        <v>425.49999999999994</v>
      </c>
      <c r="H3" s="19">
        <v>110</v>
      </c>
      <c r="I3" s="45"/>
      <c r="J3" s="46"/>
      <c r="K3" s="46"/>
      <c r="L3" s="46"/>
      <c r="M3" s="45"/>
    </row>
    <row r="4" spans="1:13" ht="25.5" x14ac:dyDescent="0.2">
      <c r="A4" s="44"/>
      <c r="B4" s="22" t="s">
        <v>18</v>
      </c>
      <c r="C4" s="14" t="s">
        <v>17</v>
      </c>
      <c r="D4" s="35">
        <v>1</v>
      </c>
      <c r="E4" s="2">
        <v>370</v>
      </c>
      <c r="F4" s="9">
        <f t="shared" si="1"/>
        <v>370</v>
      </c>
      <c r="G4" s="3">
        <f t="shared" si="0"/>
        <v>425.49999999999994</v>
      </c>
      <c r="H4" s="19">
        <v>110</v>
      </c>
      <c r="I4" s="45"/>
      <c r="J4" s="46"/>
      <c r="K4" s="46"/>
      <c r="L4" s="46"/>
      <c r="M4" s="45"/>
    </row>
    <row r="5" spans="1:13" ht="25.5" x14ac:dyDescent="0.2">
      <c r="A5" s="44"/>
      <c r="B5" s="22" t="s">
        <v>19</v>
      </c>
      <c r="C5" s="14" t="s">
        <v>15</v>
      </c>
      <c r="D5" s="35">
        <v>1</v>
      </c>
      <c r="E5" s="2">
        <v>980</v>
      </c>
      <c r="F5" s="9">
        <f t="shared" si="1"/>
        <v>980</v>
      </c>
      <c r="G5" s="3">
        <f t="shared" si="0"/>
        <v>1127</v>
      </c>
      <c r="H5" s="19">
        <v>86</v>
      </c>
      <c r="I5" s="45"/>
      <c r="J5" s="46"/>
      <c r="K5" s="46"/>
      <c r="L5" s="46"/>
      <c r="M5" s="45"/>
    </row>
    <row r="6" spans="1:13" x14ac:dyDescent="0.2">
      <c r="A6" s="37" t="s">
        <v>20</v>
      </c>
      <c r="B6" s="22" t="s">
        <v>21</v>
      </c>
      <c r="C6" s="14" t="s">
        <v>22</v>
      </c>
      <c r="D6" s="35">
        <v>2</v>
      </c>
      <c r="E6" s="2">
        <v>350</v>
      </c>
      <c r="F6" s="9">
        <f t="shared" si="1"/>
        <v>700</v>
      </c>
      <c r="G6" s="3">
        <f t="shared" si="0"/>
        <v>804.99999999999989</v>
      </c>
      <c r="H6" s="19">
        <v>84</v>
      </c>
      <c r="I6" s="2"/>
      <c r="J6" s="10">
        <f>G6+H6</f>
        <v>888.99999999999989</v>
      </c>
      <c r="K6" s="10">
        <v>865</v>
      </c>
      <c r="L6" s="10">
        <f>J6-K6</f>
        <v>23.999999999999886</v>
      </c>
      <c r="M6" s="2"/>
    </row>
    <row r="7" spans="1:13" x14ac:dyDescent="0.2">
      <c r="A7" s="44" t="s">
        <v>23</v>
      </c>
      <c r="B7" s="22" t="s">
        <v>24</v>
      </c>
      <c r="C7" s="14" t="s">
        <v>25</v>
      </c>
      <c r="D7" s="35">
        <v>2</v>
      </c>
      <c r="E7" s="2">
        <v>270</v>
      </c>
      <c r="F7" s="9">
        <f t="shared" si="1"/>
        <v>540</v>
      </c>
      <c r="G7" s="3">
        <f t="shared" si="0"/>
        <v>621</v>
      </c>
      <c r="H7" s="19">
        <v>240</v>
      </c>
      <c r="I7" s="45"/>
      <c r="J7" s="46">
        <f>((((((G7+H7)+G8)+H8)+G9)+H9)+G10)+H10</f>
        <v>2451</v>
      </c>
      <c r="K7" s="46">
        <v>2287</v>
      </c>
      <c r="L7" s="46">
        <f>J7-K7</f>
        <v>164</v>
      </c>
      <c r="M7" s="45"/>
    </row>
    <row r="8" spans="1:13" x14ac:dyDescent="0.2">
      <c r="A8" s="44"/>
      <c r="B8" s="22" t="s">
        <v>26</v>
      </c>
      <c r="C8" s="14" t="s">
        <v>15</v>
      </c>
      <c r="D8" s="35">
        <v>1</v>
      </c>
      <c r="E8" s="2">
        <v>330</v>
      </c>
      <c r="F8" s="9">
        <f t="shared" si="1"/>
        <v>330</v>
      </c>
      <c r="G8" s="3">
        <f t="shared" si="0"/>
        <v>379.49999999999994</v>
      </c>
      <c r="H8" s="19">
        <v>88</v>
      </c>
      <c r="I8" s="45"/>
      <c r="J8" s="46"/>
      <c r="K8" s="46"/>
      <c r="L8" s="46"/>
      <c r="M8" s="45"/>
    </row>
    <row r="9" spans="1:13" ht="25.5" x14ac:dyDescent="0.2">
      <c r="A9" s="44"/>
      <c r="B9" s="22" t="s">
        <v>27</v>
      </c>
      <c r="C9" s="14" t="s">
        <v>15</v>
      </c>
      <c r="D9" s="35">
        <v>1</v>
      </c>
      <c r="E9" s="2">
        <v>330</v>
      </c>
      <c r="F9" s="9">
        <f t="shared" si="1"/>
        <v>330</v>
      </c>
      <c r="G9" s="3">
        <f t="shared" si="0"/>
        <v>379.49999999999994</v>
      </c>
      <c r="H9" s="19">
        <v>88</v>
      </c>
      <c r="I9" s="45"/>
      <c r="J9" s="46"/>
      <c r="K9" s="46"/>
      <c r="L9" s="46"/>
      <c r="M9" s="45"/>
    </row>
    <row r="10" spans="1:13" ht="38.25" x14ac:dyDescent="0.2">
      <c r="A10" s="44"/>
      <c r="B10" s="22" t="s">
        <v>28</v>
      </c>
      <c r="C10" s="14" t="s">
        <v>29</v>
      </c>
      <c r="D10" s="35">
        <v>2</v>
      </c>
      <c r="E10" s="2">
        <v>250</v>
      </c>
      <c r="F10" s="9">
        <f t="shared" si="1"/>
        <v>500</v>
      </c>
      <c r="G10" s="3">
        <f t="shared" si="0"/>
        <v>575</v>
      </c>
      <c r="H10" s="19">
        <v>80</v>
      </c>
      <c r="I10" s="45"/>
      <c r="J10" s="46"/>
      <c r="K10" s="46"/>
      <c r="L10" s="46"/>
      <c r="M10" s="45"/>
    </row>
    <row r="11" spans="1:13" ht="38.25" x14ac:dyDescent="0.2">
      <c r="A11" s="51" t="s">
        <v>30</v>
      </c>
      <c r="B11" s="22" t="s">
        <v>31</v>
      </c>
      <c r="C11" s="14" t="s">
        <v>29</v>
      </c>
      <c r="D11" s="35">
        <v>1</v>
      </c>
      <c r="E11" s="2">
        <v>250</v>
      </c>
      <c r="F11" s="9">
        <f t="shared" si="1"/>
        <v>250</v>
      </c>
      <c r="G11" s="3">
        <f t="shared" si="0"/>
        <v>287.5</v>
      </c>
      <c r="H11" s="18">
        <v>40</v>
      </c>
      <c r="I11" s="45"/>
      <c r="J11" s="46">
        <f>((G11+H11)+G12)+H12</f>
        <v>393.5</v>
      </c>
      <c r="K11" s="46">
        <v>369</v>
      </c>
      <c r="L11" s="46">
        <f>J11-K11</f>
        <v>24.5</v>
      </c>
      <c r="M11" s="20"/>
    </row>
    <row r="12" spans="1:13" x14ac:dyDescent="0.2">
      <c r="A12" s="52"/>
      <c r="B12" s="22" t="s">
        <v>32</v>
      </c>
      <c r="C12" s="14" t="s">
        <v>33</v>
      </c>
      <c r="D12" s="35">
        <v>1</v>
      </c>
      <c r="E12" s="2">
        <v>40</v>
      </c>
      <c r="F12" s="9">
        <f t="shared" si="1"/>
        <v>40</v>
      </c>
      <c r="G12" s="3">
        <f t="shared" si="0"/>
        <v>46</v>
      </c>
      <c r="H12" s="19">
        <v>20</v>
      </c>
      <c r="I12" s="45"/>
      <c r="J12" s="46"/>
      <c r="K12" s="46"/>
      <c r="L12" s="46"/>
      <c r="M12" s="20"/>
    </row>
    <row r="13" spans="1:13" ht="25.5" x14ac:dyDescent="0.2">
      <c r="A13" s="52"/>
      <c r="B13" s="22" t="s">
        <v>34</v>
      </c>
      <c r="C13" s="14"/>
      <c r="D13" s="35">
        <v>1</v>
      </c>
      <c r="E13" s="2">
        <v>450</v>
      </c>
      <c r="F13" s="9">
        <f t="shared" si="1"/>
        <v>450</v>
      </c>
      <c r="G13" s="3">
        <f t="shared" si="0"/>
        <v>517.5</v>
      </c>
      <c r="H13" s="19">
        <v>45</v>
      </c>
      <c r="I13" s="45"/>
      <c r="J13" s="10">
        <f>G13+H13</f>
        <v>562.5</v>
      </c>
      <c r="K13" s="10">
        <v>548</v>
      </c>
      <c r="L13" s="10">
        <f>J13-K13</f>
        <v>14.5</v>
      </c>
      <c r="M13" s="20"/>
    </row>
    <row r="14" spans="1:13" ht="25.5" x14ac:dyDescent="0.2">
      <c r="A14" s="52"/>
      <c r="B14" s="22" t="s">
        <v>14</v>
      </c>
      <c r="C14" s="14" t="s">
        <v>35</v>
      </c>
      <c r="D14" s="35">
        <v>2</v>
      </c>
      <c r="E14" s="2">
        <v>700</v>
      </c>
      <c r="F14" s="9">
        <f t="shared" si="1"/>
        <v>1400</v>
      </c>
      <c r="G14" s="3">
        <f t="shared" si="0"/>
        <v>1609.9999999999998</v>
      </c>
      <c r="H14" s="19">
        <v>360</v>
      </c>
      <c r="I14" s="45"/>
      <c r="J14" s="54">
        <f>((G14+H14)+G15)+H15</f>
        <v>4073.9999999999995</v>
      </c>
      <c r="K14" s="54">
        <f>1500+2300</f>
        <v>3800</v>
      </c>
      <c r="L14" s="54">
        <f>J14-K14</f>
        <v>273.99999999999955</v>
      </c>
      <c r="M14" s="20"/>
    </row>
    <row r="15" spans="1:13" ht="38.25" x14ac:dyDescent="0.2">
      <c r="A15" s="52"/>
      <c r="B15" s="22" t="s">
        <v>36</v>
      </c>
      <c r="C15" s="14" t="s">
        <v>37</v>
      </c>
      <c r="D15" s="35">
        <v>2</v>
      </c>
      <c r="E15" s="2">
        <v>840</v>
      </c>
      <c r="F15" s="9">
        <f t="shared" si="1"/>
        <v>1680</v>
      </c>
      <c r="G15" s="3">
        <f t="shared" si="0"/>
        <v>1931.9999999999998</v>
      </c>
      <c r="H15" s="19">
        <v>172</v>
      </c>
      <c r="I15" s="45"/>
      <c r="J15" s="55"/>
      <c r="K15" s="55"/>
      <c r="L15" s="55"/>
      <c r="M15" s="20"/>
    </row>
    <row r="16" spans="1:13" ht="38.25" x14ac:dyDescent="0.2">
      <c r="A16" s="52"/>
      <c r="B16" s="22" t="s">
        <v>38</v>
      </c>
      <c r="C16" s="14" t="s">
        <v>39</v>
      </c>
      <c r="D16" s="35">
        <v>1</v>
      </c>
      <c r="E16" s="2">
        <v>840</v>
      </c>
      <c r="F16" s="9">
        <f t="shared" si="1"/>
        <v>840</v>
      </c>
      <c r="G16" s="3">
        <f t="shared" si="0"/>
        <v>965.99999999999989</v>
      </c>
      <c r="H16" s="19">
        <v>86</v>
      </c>
      <c r="I16" s="45"/>
      <c r="J16" s="46">
        <f>((G16+H16)+G17)+H17</f>
        <v>1052</v>
      </c>
      <c r="K16" s="46">
        <v>1781</v>
      </c>
      <c r="L16" s="46">
        <f>J16-K16</f>
        <v>-729</v>
      </c>
      <c r="M16" s="20"/>
    </row>
    <row r="17" spans="1:13" ht="12.75" customHeight="1" x14ac:dyDescent="0.2">
      <c r="A17" s="52"/>
      <c r="B17" s="25" t="s">
        <v>40</v>
      </c>
      <c r="C17" s="26" t="s">
        <v>35</v>
      </c>
      <c r="D17" s="26">
        <v>1</v>
      </c>
      <c r="E17" s="27">
        <v>530</v>
      </c>
      <c r="F17" s="28"/>
      <c r="G17" s="29">
        <f t="shared" si="0"/>
        <v>0</v>
      </c>
      <c r="H17" s="30"/>
      <c r="I17" s="45"/>
      <c r="J17" s="46"/>
      <c r="K17" s="46"/>
      <c r="L17" s="46"/>
      <c r="M17" s="20" t="s">
        <v>146</v>
      </c>
    </row>
    <row r="18" spans="1:13" ht="25.5" x14ac:dyDescent="0.2">
      <c r="A18" s="52"/>
      <c r="B18" s="22" t="s">
        <v>41</v>
      </c>
      <c r="C18" s="14" t="s">
        <v>35</v>
      </c>
      <c r="D18" s="35">
        <v>1</v>
      </c>
      <c r="E18" s="2">
        <v>470</v>
      </c>
      <c r="F18" s="9">
        <f t="shared" si="1"/>
        <v>470</v>
      </c>
      <c r="G18" s="3">
        <f t="shared" si="0"/>
        <v>540.5</v>
      </c>
      <c r="H18" s="19">
        <v>88</v>
      </c>
      <c r="I18" s="45"/>
      <c r="J18" s="46">
        <f>G18+H18+G19+H19</f>
        <v>1834.5</v>
      </c>
      <c r="K18" s="46">
        <v>1732</v>
      </c>
      <c r="L18" s="46">
        <f>J18-K18</f>
        <v>102.5</v>
      </c>
      <c r="M18" s="20"/>
    </row>
    <row r="19" spans="1:13" ht="25.5" x14ac:dyDescent="0.2">
      <c r="A19" s="52"/>
      <c r="B19" s="22" t="s">
        <v>16</v>
      </c>
      <c r="C19" s="14" t="s">
        <v>25</v>
      </c>
      <c r="D19" s="35">
        <v>2</v>
      </c>
      <c r="E19" s="2">
        <v>420</v>
      </c>
      <c r="F19" s="9">
        <f t="shared" si="1"/>
        <v>840</v>
      </c>
      <c r="G19" s="3">
        <f t="shared" si="0"/>
        <v>965.99999999999989</v>
      </c>
      <c r="H19" s="19">
        <v>240</v>
      </c>
      <c r="I19" s="45"/>
      <c r="J19" s="46"/>
      <c r="K19" s="46"/>
      <c r="L19" s="46"/>
      <c r="M19" s="20"/>
    </row>
    <row r="20" spans="1:13" x14ac:dyDescent="0.2">
      <c r="A20" s="52"/>
      <c r="B20" s="22" t="s">
        <v>42</v>
      </c>
      <c r="C20" s="14" t="s">
        <v>25</v>
      </c>
      <c r="D20" s="35">
        <v>1</v>
      </c>
      <c r="E20" s="2">
        <v>420</v>
      </c>
      <c r="F20" s="9">
        <f t="shared" si="1"/>
        <v>420</v>
      </c>
      <c r="G20" s="3">
        <f t="shared" si="0"/>
        <v>482.99999999999994</v>
      </c>
      <c r="H20" s="19">
        <v>120</v>
      </c>
      <c r="I20" s="45"/>
      <c r="J20" s="10">
        <f>G20+H20</f>
        <v>603</v>
      </c>
      <c r="K20" s="10">
        <v>568</v>
      </c>
      <c r="L20" s="10">
        <f>J20-K20</f>
        <v>35</v>
      </c>
      <c r="M20" s="20"/>
    </row>
    <row r="21" spans="1:13" x14ac:dyDescent="0.2">
      <c r="A21" s="52"/>
      <c r="B21" s="23" t="s">
        <v>43</v>
      </c>
      <c r="C21" s="1" t="s">
        <v>15</v>
      </c>
      <c r="D21" s="36">
        <v>2</v>
      </c>
      <c r="E21" s="9">
        <v>440</v>
      </c>
      <c r="F21" s="9">
        <f t="shared" si="1"/>
        <v>880</v>
      </c>
      <c r="G21" s="3">
        <f t="shared" si="0"/>
        <v>1011.9999999999999</v>
      </c>
      <c r="H21" s="19">
        <v>300</v>
      </c>
      <c r="I21" s="45"/>
      <c r="J21" s="46">
        <f>((G21+H21)+G22)+H22</f>
        <v>2055.5</v>
      </c>
      <c r="K21" s="46"/>
      <c r="L21" s="46">
        <f>J21-K21</f>
        <v>2055.5</v>
      </c>
      <c r="M21" s="20"/>
    </row>
    <row r="22" spans="1:13" x14ac:dyDescent="0.2">
      <c r="A22" s="52"/>
      <c r="B22" s="23" t="s">
        <v>43</v>
      </c>
      <c r="C22" s="1" t="s">
        <v>35</v>
      </c>
      <c r="D22" s="36">
        <v>1</v>
      </c>
      <c r="E22" s="9">
        <v>490</v>
      </c>
      <c r="F22" s="9">
        <f t="shared" si="1"/>
        <v>490</v>
      </c>
      <c r="G22" s="3">
        <f t="shared" si="0"/>
        <v>563.5</v>
      </c>
      <c r="H22" s="19">
        <v>180</v>
      </c>
      <c r="I22" s="45"/>
      <c r="J22" s="46"/>
      <c r="K22" s="46"/>
      <c r="L22" s="46"/>
      <c r="M22" s="20"/>
    </row>
    <row r="23" spans="1:13" x14ac:dyDescent="0.2">
      <c r="A23" s="52"/>
      <c r="B23" s="23" t="s">
        <v>44</v>
      </c>
      <c r="C23" s="1" t="s">
        <v>45</v>
      </c>
      <c r="D23" s="36">
        <v>2</v>
      </c>
      <c r="E23" s="9">
        <v>200</v>
      </c>
      <c r="F23" s="9">
        <f t="shared" si="1"/>
        <v>400</v>
      </c>
      <c r="G23" s="3">
        <f t="shared" si="0"/>
        <v>459.99999999999994</v>
      </c>
      <c r="H23" s="19">
        <v>72.076999999999998</v>
      </c>
      <c r="I23" s="45"/>
      <c r="J23" s="46">
        <f>((G23+H23)+G24)+H24</f>
        <v>1411.5769999999998</v>
      </c>
      <c r="K23" s="46">
        <v>1364</v>
      </c>
      <c r="L23" s="46">
        <f>J23-K23</f>
        <v>47.576999999999771</v>
      </c>
      <c r="M23" s="20"/>
    </row>
    <row r="24" spans="1:13" ht="25.5" x14ac:dyDescent="0.2">
      <c r="A24" s="53"/>
      <c r="B24" s="24" t="s">
        <v>46</v>
      </c>
      <c r="C24" s="1" t="s">
        <v>15</v>
      </c>
      <c r="D24" s="36">
        <v>1</v>
      </c>
      <c r="E24" s="9">
        <v>690</v>
      </c>
      <c r="F24" s="9">
        <f t="shared" si="1"/>
        <v>690</v>
      </c>
      <c r="G24" s="3">
        <f t="shared" si="0"/>
        <v>793.49999999999989</v>
      </c>
      <c r="H24" s="19">
        <v>86</v>
      </c>
      <c r="I24" s="45"/>
      <c r="J24" s="46"/>
      <c r="K24" s="46"/>
      <c r="L24" s="46"/>
      <c r="M24" s="20"/>
    </row>
    <row r="25" spans="1:13" x14ac:dyDescent="0.2">
      <c r="A25" s="38" t="s">
        <v>142</v>
      </c>
      <c r="B25" s="22" t="s">
        <v>47</v>
      </c>
      <c r="C25" s="1" t="s">
        <v>48</v>
      </c>
      <c r="D25" s="36">
        <v>1</v>
      </c>
      <c r="E25" s="9">
        <v>970</v>
      </c>
      <c r="F25" s="9">
        <f t="shared" si="1"/>
        <v>970</v>
      </c>
      <c r="G25" s="3">
        <f t="shared" si="0"/>
        <v>1115.5</v>
      </c>
      <c r="H25" s="19">
        <v>86</v>
      </c>
      <c r="I25" s="45"/>
      <c r="J25" s="10">
        <f>G25+H25</f>
        <v>1201.5</v>
      </c>
      <c r="K25" s="10">
        <v>1171</v>
      </c>
      <c r="L25" s="10">
        <f>J25-K25</f>
        <v>30.5</v>
      </c>
      <c r="M25" s="20"/>
    </row>
    <row r="26" spans="1:13" ht="25.5" x14ac:dyDescent="0.2">
      <c r="A26" s="38" t="s">
        <v>143</v>
      </c>
      <c r="B26" s="22" t="s">
        <v>49</v>
      </c>
      <c r="C26" s="1" t="s">
        <v>15</v>
      </c>
      <c r="D26" s="36">
        <v>1</v>
      </c>
      <c r="E26" s="9">
        <v>450</v>
      </c>
      <c r="F26" s="9">
        <f t="shared" si="1"/>
        <v>450</v>
      </c>
      <c r="G26" s="3">
        <f t="shared" si="0"/>
        <v>517.5</v>
      </c>
      <c r="H26" s="19">
        <v>88</v>
      </c>
      <c r="I26" s="45"/>
      <c r="J26" s="10">
        <f>G26+H26</f>
        <v>605.5</v>
      </c>
      <c r="K26" s="10">
        <f>585</f>
        <v>585</v>
      </c>
      <c r="L26" s="10">
        <f>J26-K26</f>
        <v>20.5</v>
      </c>
      <c r="M26" s="20"/>
    </row>
    <row r="27" spans="1:13" ht="25.5" x14ac:dyDescent="0.2">
      <c r="A27" s="50" t="s">
        <v>50</v>
      </c>
      <c r="B27" s="22" t="s">
        <v>27</v>
      </c>
      <c r="C27" s="14" t="s">
        <v>35</v>
      </c>
      <c r="D27" s="35">
        <v>2</v>
      </c>
      <c r="E27" s="2">
        <v>340</v>
      </c>
      <c r="F27" s="9">
        <f t="shared" si="1"/>
        <v>680</v>
      </c>
      <c r="G27" s="3">
        <f t="shared" si="0"/>
        <v>781.99999999999989</v>
      </c>
      <c r="H27" s="19">
        <v>176</v>
      </c>
      <c r="I27" s="45"/>
      <c r="J27" s="46">
        <f>((G27+H27)+G28)+H28</f>
        <v>1701.5</v>
      </c>
      <c r="K27" s="46">
        <v>1570</v>
      </c>
      <c r="L27" s="46">
        <f>J27-K27</f>
        <v>131.5</v>
      </c>
      <c r="M27" s="45"/>
    </row>
    <row r="28" spans="1:13" x14ac:dyDescent="0.2">
      <c r="A28" s="50"/>
      <c r="B28" s="22" t="s">
        <v>51</v>
      </c>
      <c r="C28" s="14" t="s">
        <v>35</v>
      </c>
      <c r="D28" s="35">
        <v>1</v>
      </c>
      <c r="E28" s="2">
        <v>490</v>
      </c>
      <c r="F28" s="9">
        <f t="shared" si="1"/>
        <v>490</v>
      </c>
      <c r="G28" s="3">
        <f t="shared" si="0"/>
        <v>563.5</v>
      </c>
      <c r="H28" s="19">
        <v>180</v>
      </c>
      <c r="I28" s="45"/>
      <c r="J28" s="46"/>
      <c r="K28" s="46"/>
      <c r="L28" s="46"/>
      <c r="M28" s="45"/>
    </row>
    <row r="29" spans="1:13" x14ac:dyDescent="0.2">
      <c r="A29" s="37" t="s">
        <v>52</v>
      </c>
      <c r="B29" s="22" t="s">
        <v>53</v>
      </c>
      <c r="C29" s="14" t="s">
        <v>17</v>
      </c>
      <c r="D29" s="35">
        <v>1</v>
      </c>
      <c r="E29" s="2">
        <v>300</v>
      </c>
      <c r="F29" s="9">
        <f t="shared" si="1"/>
        <v>300</v>
      </c>
      <c r="G29" s="3">
        <f t="shared" si="0"/>
        <v>345</v>
      </c>
      <c r="H29" s="19">
        <v>110</v>
      </c>
      <c r="I29" s="2"/>
      <c r="J29" s="10">
        <f>G29+H29</f>
        <v>455</v>
      </c>
      <c r="K29" s="10">
        <v>420</v>
      </c>
      <c r="L29" s="10">
        <f>J29-K29</f>
        <v>35</v>
      </c>
      <c r="M29" s="2"/>
    </row>
    <row r="30" spans="1:13" ht="25.5" x14ac:dyDescent="0.2">
      <c r="A30" s="44" t="s">
        <v>54</v>
      </c>
      <c r="B30" s="22" t="s">
        <v>55</v>
      </c>
      <c r="C30" s="14" t="s">
        <v>145</v>
      </c>
      <c r="D30" s="35">
        <v>1</v>
      </c>
      <c r="E30" s="2">
        <v>1300</v>
      </c>
      <c r="F30" s="9">
        <f t="shared" si="1"/>
        <v>1300</v>
      </c>
      <c r="G30" s="3">
        <f>F30*1.1</f>
        <v>1430.0000000000002</v>
      </c>
      <c r="H30" s="19">
        <v>86</v>
      </c>
      <c r="I30" s="45"/>
      <c r="J30" s="46">
        <f>((G30+H30)+G31)+H31</f>
        <v>2113.44</v>
      </c>
      <c r="K30" s="46">
        <f>1253+802</f>
        <v>2055</v>
      </c>
      <c r="L30" s="46">
        <f>J30-K30</f>
        <v>58.440000000000055</v>
      </c>
      <c r="M30" s="45"/>
    </row>
    <row r="31" spans="1:13" x14ac:dyDescent="0.2">
      <c r="A31" s="44"/>
      <c r="B31" s="22" t="s">
        <v>57</v>
      </c>
      <c r="C31" s="14"/>
      <c r="D31" s="35">
        <v>2</v>
      </c>
      <c r="E31" s="2">
        <v>250</v>
      </c>
      <c r="F31" s="9">
        <f t="shared" si="1"/>
        <v>500</v>
      </c>
      <c r="G31" s="3">
        <f>F31*1.1</f>
        <v>550</v>
      </c>
      <c r="H31" s="19">
        <v>47.44</v>
      </c>
      <c r="I31" s="45"/>
      <c r="J31" s="46"/>
      <c r="K31" s="46"/>
      <c r="L31" s="46"/>
      <c r="M31" s="45"/>
    </row>
    <row r="32" spans="1:13" ht="25.5" x14ac:dyDescent="0.2">
      <c r="A32" s="37" t="s">
        <v>58</v>
      </c>
      <c r="B32" s="22" t="s">
        <v>59</v>
      </c>
      <c r="C32" s="14" t="s">
        <v>60</v>
      </c>
      <c r="D32" s="35">
        <v>1</v>
      </c>
      <c r="E32" s="2">
        <v>240</v>
      </c>
      <c r="F32" s="9">
        <f t="shared" si="1"/>
        <v>240</v>
      </c>
      <c r="G32" s="3">
        <v>253</v>
      </c>
      <c r="H32" s="19">
        <v>45</v>
      </c>
      <c r="I32" s="2"/>
      <c r="J32" s="10">
        <f>G32+H32</f>
        <v>298</v>
      </c>
      <c r="K32" s="10">
        <v>274</v>
      </c>
      <c r="L32" s="10">
        <f>J32-K32</f>
        <v>24</v>
      </c>
      <c r="M32" s="2"/>
    </row>
    <row r="33" spans="1:13" x14ac:dyDescent="0.2">
      <c r="A33" s="37" t="s">
        <v>61</v>
      </c>
      <c r="B33" s="22" t="s">
        <v>47</v>
      </c>
      <c r="C33" s="14" t="s">
        <v>62</v>
      </c>
      <c r="D33" s="35">
        <v>1</v>
      </c>
      <c r="E33" s="2">
        <v>850</v>
      </c>
      <c r="F33" s="9">
        <f t="shared" si="1"/>
        <v>850</v>
      </c>
      <c r="G33" s="3">
        <f t="shared" ref="G33:G64" si="2">F33*1.15</f>
        <v>977.49999999999989</v>
      </c>
      <c r="H33" s="19">
        <v>86</v>
      </c>
      <c r="I33" s="2">
        <v>50</v>
      </c>
      <c r="J33" s="10">
        <f>(G33+H33)+I33</f>
        <v>1113.5</v>
      </c>
      <c r="K33" s="10">
        <v>1100</v>
      </c>
      <c r="L33" s="10">
        <f>J33-K33</f>
        <v>13.5</v>
      </c>
      <c r="M33" s="2"/>
    </row>
    <row r="34" spans="1:13" ht="25.5" x14ac:dyDescent="0.2">
      <c r="A34" s="44" t="s">
        <v>63</v>
      </c>
      <c r="B34" s="22" t="s">
        <v>64</v>
      </c>
      <c r="C34" s="14" t="s">
        <v>35</v>
      </c>
      <c r="D34" s="35">
        <v>1</v>
      </c>
      <c r="E34" s="2">
        <v>1000</v>
      </c>
      <c r="F34" s="9">
        <f t="shared" ref="F34:F65" si="3">D34*E34</f>
        <v>1000</v>
      </c>
      <c r="G34" s="3">
        <f t="shared" si="2"/>
        <v>1150</v>
      </c>
      <c r="H34" s="19">
        <v>180</v>
      </c>
      <c r="I34" s="45"/>
      <c r="J34" s="46">
        <f>((((((G34+H34)+G35)+H35)+G36)+H36)+G37)+H37</f>
        <v>2226.8146999999999</v>
      </c>
      <c r="K34" s="46">
        <v>2681</v>
      </c>
      <c r="L34" s="46">
        <f>J34-K34</f>
        <v>-454.1853000000001</v>
      </c>
      <c r="M34" s="45" t="s">
        <v>146</v>
      </c>
    </row>
    <row r="35" spans="1:13" ht="25.5" x14ac:dyDescent="0.2">
      <c r="A35" s="44"/>
      <c r="B35" s="15" t="s">
        <v>16</v>
      </c>
      <c r="C35" s="14" t="s">
        <v>17</v>
      </c>
      <c r="D35" s="35">
        <v>1</v>
      </c>
      <c r="E35" s="2">
        <v>370</v>
      </c>
      <c r="F35" s="9">
        <f t="shared" si="3"/>
        <v>370</v>
      </c>
      <c r="G35" s="3">
        <f t="shared" si="2"/>
        <v>425.49999999999994</v>
      </c>
      <c r="H35" s="19">
        <v>110</v>
      </c>
      <c r="I35" s="45"/>
      <c r="J35" s="46"/>
      <c r="K35" s="46"/>
      <c r="L35" s="46"/>
      <c r="M35" s="45"/>
    </row>
    <row r="36" spans="1:13" ht="25.5" x14ac:dyDescent="0.2">
      <c r="A36" s="44"/>
      <c r="B36" s="25" t="s">
        <v>65</v>
      </c>
      <c r="C36" s="26" t="s">
        <v>25</v>
      </c>
      <c r="D36" s="26">
        <v>1</v>
      </c>
      <c r="E36" s="27">
        <v>420</v>
      </c>
      <c r="F36" s="28"/>
      <c r="G36" s="29">
        <f t="shared" si="2"/>
        <v>0</v>
      </c>
      <c r="H36" s="30"/>
      <c r="I36" s="45"/>
      <c r="J36" s="46"/>
      <c r="K36" s="46"/>
      <c r="L36" s="46"/>
      <c r="M36" s="45"/>
    </row>
    <row r="37" spans="1:13" ht="25.5" x14ac:dyDescent="0.2">
      <c r="A37" s="44"/>
      <c r="B37" s="15" t="s">
        <v>66</v>
      </c>
      <c r="C37" s="14" t="s">
        <v>35</v>
      </c>
      <c r="D37" s="35">
        <v>1</v>
      </c>
      <c r="E37" s="2">
        <v>280</v>
      </c>
      <c r="F37" s="9">
        <f t="shared" si="3"/>
        <v>280</v>
      </c>
      <c r="G37" s="3">
        <f t="shared" si="2"/>
        <v>322</v>
      </c>
      <c r="H37" s="19">
        <v>39.314700000000002</v>
      </c>
      <c r="I37" s="45"/>
      <c r="J37" s="46"/>
      <c r="K37" s="46"/>
      <c r="L37" s="46"/>
      <c r="M37" s="45"/>
    </row>
    <row r="38" spans="1:13" ht="25.5" x14ac:dyDescent="0.2">
      <c r="A38" s="37" t="s">
        <v>67</v>
      </c>
      <c r="B38" s="22" t="s">
        <v>68</v>
      </c>
      <c r="C38" s="14" t="s">
        <v>17</v>
      </c>
      <c r="D38" s="35">
        <v>2</v>
      </c>
      <c r="E38" s="2">
        <v>370</v>
      </c>
      <c r="F38" s="9">
        <f t="shared" si="3"/>
        <v>740</v>
      </c>
      <c r="G38" s="3">
        <f t="shared" si="2"/>
        <v>850.99999999999989</v>
      </c>
      <c r="H38" s="19">
        <v>220</v>
      </c>
      <c r="I38" s="2"/>
      <c r="J38" s="10">
        <f>G38+H38</f>
        <v>1071</v>
      </c>
      <c r="K38" s="10">
        <v>1001</v>
      </c>
      <c r="L38" s="10">
        <f>J38-K38</f>
        <v>70</v>
      </c>
      <c r="M38" s="2"/>
    </row>
    <row r="39" spans="1:13" ht="25.5" x14ac:dyDescent="0.2">
      <c r="A39" s="44" t="s">
        <v>69</v>
      </c>
      <c r="B39" s="22" t="s">
        <v>70</v>
      </c>
      <c r="C39" s="14" t="s">
        <v>15</v>
      </c>
      <c r="D39" s="35">
        <v>1</v>
      </c>
      <c r="E39" s="2">
        <v>610</v>
      </c>
      <c r="F39" s="9">
        <f t="shared" si="3"/>
        <v>610</v>
      </c>
      <c r="G39" s="3">
        <f t="shared" si="2"/>
        <v>701.5</v>
      </c>
      <c r="H39" s="19">
        <v>86</v>
      </c>
      <c r="I39" s="45"/>
      <c r="J39" s="46">
        <f>((((((((G39+H39)+G40)+H40)+G41)+H41)+G42)+H42)+G43)+H43</f>
        <v>3448.7867999999999</v>
      </c>
      <c r="K39" s="46">
        <v>3350</v>
      </c>
      <c r="L39" s="46">
        <f>J39-K39</f>
        <v>98.786799999999857</v>
      </c>
      <c r="M39" s="45"/>
    </row>
    <row r="40" spans="1:13" ht="25.5" x14ac:dyDescent="0.2">
      <c r="A40" s="44"/>
      <c r="B40" s="22" t="s">
        <v>71</v>
      </c>
      <c r="C40" s="14" t="s">
        <v>15</v>
      </c>
      <c r="D40" s="35">
        <v>1</v>
      </c>
      <c r="E40" s="2">
        <v>610</v>
      </c>
      <c r="F40" s="9">
        <f t="shared" si="3"/>
        <v>610</v>
      </c>
      <c r="G40" s="3">
        <f t="shared" si="2"/>
        <v>701.5</v>
      </c>
      <c r="H40" s="19">
        <v>86</v>
      </c>
      <c r="I40" s="45"/>
      <c r="J40" s="46"/>
      <c r="K40" s="46"/>
      <c r="L40" s="46"/>
      <c r="M40" s="45"/>
    </row>
    <row r="41" spans="1:13" ht="25.5" x14ac:dyDescent="0.2">
      <c r="A41" s="44"/>
      <c r="B41" s="22" t="s">
        <v>72</v>
      </c>
      <c r="C41" s="14" t="s">
        <v>15</v>
      </c>
      <c r="D41" s="35">
        <v>1</v>
      </c>
      <c r="E41" s="2">
        <v>610</v>
      </c>
      <c r="F41" s="9">
        <f t="shared" si="3"/>
        <v>610</v>
      </c>
      <c r="G41" s="3">
        <f t="shared" si="2"/>
        <v>701.5</v>
      </c>
      <c r="H41" s="19">
        <v>86</v>
      </c>
      <c r="I41" s="45"/>
      <c r="J41" s="46"/>
      <c r="K41" s="46"/>
      <c r="L41" s="46"/>
      <c r="M41" s="45"/>
    </row>
    <row r="42" spans="1:13" ht="38.25" x14ac:dyDescent="0.2">
      <c r="A42" s="44"/>
      <c r="B42" s="22" t="s">
        <v>73</v>
      </c>
      <c r="C42" s="14"/>
      <c r="D42" s="35">
        <v>1</v>
      </c>
      <c r="E42" s="2">
        <v>400</v>
      </c>
      <c r="F42" s="9">
        <f t="shared" si="3"/>
        <v>400</v>
      </c>
      <c r="G42" s="3">
        <f t="shared" si="2"/>
        <v>459.99999999999994</v>
      </c>
      <c r="H42" s="19">
        <v>45</v>
      </c>
      <c r="I42" s="45"/>
      <c r="J42" s="46"/>
      <c r="K42" s="46"/>
      <c r="L42" s="46"/>
      <c r="M42" s="45"/>
    </row>
    <row r="43" spans="1:13" ht="38.25" x14ac:dyDescent="0.2">
      <c r="A43" s="44"/>
      <c r="B43" s="22" t="s">
        <v>74</v>
      </c>
      <c r="C43" s="14" t="s">
        <v>75</v>
      </c>
      <c r="D43" s="35">
        <v>3</v>
      </c>
      <c r="E43" s="2">
        <v>140</v>
      </c>
      <c r="F43" s="9">
        <f t="shared" si="3"/>
        <v>420</v>
      </c>
      <c r="G43" s="3">
        <f t="shared" si="2"/>
        <v>482.99999999999994</v>
      </c>
      <c r="H43" s="19">
        <v>98.286799999999999</v>
      </c>
      <c r="I43" s="45"/>
      <c r="J43" s="46"/>
      <c r="K43" s="46"/>
      <c r="L43" s="46"/>
      <c r="M43" s="45"/>
    </row>
    <row r="44" spans="1:13" ht="25.5" x14ac:dyDescent="0.2">
      <c r="A44" s="37" t="s">
        <v>76</v>
      </c>
      <c r="B44" s="22" t="s">
        <v>77</v>
      </c>
      <c r="C44" s="14" t="s">
        <v>15</v>
      </c>
      <c r="D44" s="35">
        <v>1</v>
      </c>
      <c r="E44" s="2">
        <v>670</v>
      </c>
      <c r="F44" s="9">
        <f t="shared" si="3"/>
        <v>670</v>
      </c>
      <c r="G44" s="3">
        <f t="shared" si="2"/>
        <v>770.49999999999989</v>
      </c>
      <c r="H44" s="18">
        <v>150</v>
      </c>
      <c r="I44" s="2"/>
      <c r="J44" s="10">
        <f>G44+H44</f>
        <v>920.49999999999989</v>
      </c>
      <c r="K44" s="10">
        <v>871</v>
      </c>
      <c r="L44" s="10">
        <f>J44-K44</f>
        <v>49.499999999999886</v>
      </c>
      <c r="M44" s="2"/>
    </row>
    <row r="45" spans="1:13" ht="25.5" x14ac:dyDescent="0.2">
      <c r="A45" s="44" t="s">
        <v>78</v>
      </c>
      <c r="B45" s="22" t="s">
        <v>79</v>
      </c>
      <c r="C45" s="14" t="s">
        <v>15</v>
      </c>
      <c r="D45" s="35">
        <v>1</v>
      </c>
      <c r="E45" s="2">
        <v>360</v>
      </c>
      <c r="F45" s="9">
        <f t="shared" si="3"/>
        <v>360</v>
      </c>
      <c r="G45" s="3">
        <f t="shared" si="2"/>
        <v>413.99999999999994</v>
      </c>
      <c r="H45" s="19">
        <v>88</v>
      </c>
      <c r="I45" s="45"/>
      <c r="J45" s="46">
        <f>((G45+H45)+G46)+H46</f>
        <v>1037.5</v>
      </c>
      <c r="K45" s="46">
        <v>970</v>
      </c>
      <c r="L45" s="46">
        <f>J45-K45</f>
        <v>67.5</v>
      </c>
      <c r="M45" s="45"/>
    </row>
    <row r="46" spans="1:13" x14ac:dyDescent="0.2">
      <c r="A46" s="44"/>
      <c r="B46" s="22" t="s">
        <v>42</v>
      </c>
      <c r="C46" s="14" t="s">
        <v>17</v>
      </c>
      <c r="D46" s="35">
        <v>1</v>
      </c>
      <c r="E46" s="2">
        <v>370</v>
      </c>
      <c r="F46" s="9">
        <f t="shared" si="3"/>
        <v>370</v>
      </c>
      <c r="G46" s="3">
        <f t="shared" si="2"/>
        <v>425.49999999999994</v>
      </c>
      <c r="H46" s="19">
        <v>110</v>
      </c>
      <c r="I46" s="45"/>
      <c r="J46" s="46"/>
      <c r="K46" s="46"/>
      <c r="L46" s="46"/>
      <c r="M46" s="45"/>
    </row>
    <row r="47" spans="1:13" ht="25.5" x14ac:dyDescent="0.2">
      <c r="A47" s="44" t="s">
        <v>80</v>
      </c>
      <c r="B47" s="25" t="s">
        <v>81</v>
      </c>
      <c r="C47" s="26" t="s">
        <v>82</v>
      </c>
      <c r="D47" s="26">
        <v>1</v>
      </c>
      <c r="E47" s="27">
        <v>410</v>
      </c>
      <c r="F47" s="28"/>
      <c r="G47" s="29">
        <f t="shared" si="2"/>
        <v>0</v>
      </c>
      <c r="H47" s="30"/>
      <c r="I47" s="45"/>
      <c r="J47" s="46">
        <f>((G47+H47)+G48)+H48</f>
        <v>1565</v>
      </c>
      <c r="K47" s="46">
        <v>2000</v>
      </c>
      <c r="L47" s="46">
        <f>J47-K47</f>
        <v>-435</v>
      </c>
      <c r="M47" s="45" t="s">
        <v>146</v>
      </c>
    </row>
    <row r="48" spans="1:13" x14ac:dyDescent="0.2">
      <c r="A48" s="44"/>
      <c r="B48" s="22" t="s">
        <v>83</v>
      </c>
      <c r="C48" s="14" t="s">
        <v>15</v>
      </c>
      <c r="D48" s="35">
        <v>2</v>
      </c>
      <c r="E48" s="2">
        <v>550</v>
      </c>
      <c r="F48" s="9">
        <f t="shared" si="3"/>
        <v>1100</v>
      </c>
      <c r="G48" s="3">
        <f t="shared" si="2"/>
        <v>1265</v>
      </c>
      <c r="H48" s="19">
        <v>300</v>
      </c>
      <c r="I48" s="45"/>
      <c r="J48" s="46"/>
      <c r="K48" s="46"/>
      <c r="L48" s="46"/>
      <c r="M48" s="45"/>
    </row>
    <row r="49" spans="1:13" ht="25.5" x14ac:dyDescent="0.2">
      <c r="A49" s="37" t="s">
        <v>84</v>
      </c>
      <c r="B49" s="22" t="s">
        <v>16</v>
      </c>
      <c r="C49" s="14" t="s">
        <v>17</v>
      </c>
      <c r="D49" s="35">
        <v>2</v>
      </c>
      <c r="E49" s="2">
        <v>370</v>
      </c>
      <c r="F49" s="9">
        <f t="shared" si="3"/>
        <v>740</v>
      </c>
      <c r="G49" s="3">
        <f t="shared" si="2"/>
        <v>850.99999999999989</v>
      </c>
      <c r="H49" s="19">
        <v>220</v>
      </c>
      <c r="I49" s="2"/>
      <c r="J49" s="10">
        <f>G49+H49</f>
        <v>1071</v>
      </c>
      <c r="K49" s="10">
        <v>1001</v>
      </c>
      <c r="L49" s="10">
        <f>J49-K49</f>
        <v>70</v>
      </c>
      <c r="M49" s="2"/>
    </row>
    <row r="50" spans="1:13" ht="25.5" x14ac:dyDescent="0.2">
      <c r="A50" s="44" t="s">
        <v>85</v>
      </c>
      <c r="B50" s="22" t="s">
        <v>86</v>
      </c>
      <c r="C50" s="14" t="s">
        <v>15</v>
      </c>
      <c r="D50" s="35">
        <v>1</v>
      </c>
      <c r="E50" s="2">
        <v>670</v>
      </c>
      <c r="F50" s="9">
        <f t="shared" si="3"/>
        <v>670</v>
      </c>
      <c r="G50" s="3">
        <f t="shared" si="2"/>
        <v>770.49999999999989</v>
      </c>
      <c r="H50" s="18">
        <v>150</v>
      </c>
      <c r="I50" s="45"/>
      <c r="J50" s="46">
        <f>((((G50+H50)+G51)+H51)+G52)+H52</f>
        <v>3337.1294499999999</v>
      </c>
      <c r="K50" s="46">
        <v>3165</v>
      </c>
      <c r="L50" s="46">
        <f>J50-K50</f>
        <v>172.12944999999991</v>
      </c>
      <c r="M50" s="45"/>
    </row>
    <row r="51" spans="1:13" ht="25.5" x14ac:dyDescent="0.2">
      <c r="A51" s="44"/>
      <c r="B51" s="22" t="s">
        <v>16</v>
      </c>
      <c r="C51" s="14" t="s">
        <v>25</v>
      </c>
      <c r="D51" s="35">
        <v>3</v>
      </c>
      <c r="E51" s="2">
        <v>420</v>
      </c>
      <c r="F51" s="9">
        <f t="shared" si="3"/>
        <v>1260</v>
      </c>
      <c r="G51" s="3">
        <f t="shared" si="2"/>
        <v>1449</v>
      </c>
      <c r="H51" s="19">
        <v>360</v>
      </c>
      <c r="I51" s="45"/>
      <c r="J51" s="46"/>
      <c r="K51" s="46"/>
      <c r="L51" s="46"/>
      <c r="M51" s="45"/>
    </row>
    <row r="52" spans="1:13" ht="25.5" x14ac:dyDescent="0.2">
      <c r="A52" s="44"/>
      <c r="B52" s="22" t="s">
        <v>87</v>
      </c>
      <c r="C52" s="14" t="s">
        <v>88</v>
      </c>
      <c r="D52" s="35">
        <v>2</v>
      </c>
      <c r="E52" s="2">
        <v>230</v>
      </c>
      <c r="F52" s="9">
        <f t="shared" si="3"/>
        <v>460</v>
      </c>
      <c r="G52" s="3">
        <f t="shared" si="2"/>
        <v>529</v>
      </c>
      <c r="H52" s="19">
        <v>78.629450000000006</v>
      </c>
      <c r="I52" s="45"/>
      <c r="J52" s="46"/>
      <c r="K52" s="46"/>
      <c r="L52" s="46"/>
      <c r="M52" s="45"/>
    </row>
    <row r="53" spans="1:13" ht="25.5" x14ac:dyDescent="0.2">
      <c r="A53" s="44" t="s">
        <v>89</v>
      </c>
      <c r="B53" s="22" t="s">
        <v>90</v>
      </c>
      <c r="C53" s="14" t="s">
        <v>25</v>
      </c>
      <c r="D53" s="35">
        <v>2</v>
      </c>
      <c r="E53" s="2">
        <v>420</v>
      </c>
      <c r="F53" s="9">
        <f t="shared" si="3"/>
        <v>840</v>
      </c>
      <c r="G53" s="3">
        <f t="shared" si="2"/>
        <v>965.99999999999989</v>
      </c>
      <c r="H53" s="19">
        <v>240</v>
      </c>
      <c r="I53" s="45">
        <v>120</v>
      </c>
      <c r="J53" s="46">
        <f>(((G53+G54)+H53)+H54)+I53</f>
        <v>1607.9999999999998</v>
      </c>
      <c r="K53" s="46">
        <f>1516+92</f>
        <v>1608</v>
      </c>
      <c r="L53" s="46">
        <f>J53-K53</f>
        <v>0</v>
      </c>
      <c r="M53" s="45"/>
    </row>
    <row r="54" spans="1:13" x14ac:dyDescent="0.2">
      <c r="A54" s="44"/>
      <c r="B54" s="22" t="s">
        <v>91</v>
      </c>
      <c r="C54" s="14" t="s">
        <v>33</v>
      </c>
      <c r="D54" s="35">
        <v>1</v>
      </c>
      <c r="E54" s="2">
        <v>200</v>
      </c>
      <c r="F54" s="9">
        <f t="shared" si="3"/>
        <v>200</v>
      </c>
      <c r="G54" s="3">
        <f t="shared" si="2"/>
        <v>229.99999999999997</v>
      </c>
      <c r="H54" s="19">
        <v>52</v>
      </c>
      <c r="I54" s="45"/>
      <c r="J54" s="46"/>
      <c r="K54" s="46"/>
      <c r="L54" s="46"/>
      <c r="M54" s="45"/>
    </row>
    <row r="55" spans="1:13" ht="25.5" x14ac:dyDescent="0.2">
      <c r="A55" s="37" t="s">
        <v>92</v>
      </c>
      <c r="B55" s="22" t="s">
        <v>93</v>
      </c>
      <c r="C55" s="14" t="s">
        <v>94</v>
      </c>
      <c r="D55" s="35">
        <v>1</v>
      </c>
      <c r="E55" s="2">
        <v>640</v>
      </c>
      <c r="F55" s="9">
        <f t="shared" si="3"/>
        <v>640</v>
      </c>
      <c r="G55" s="3">
        <f t="shared" si="2"/>
        <v>736</v>
      </c>
      <c r="H55" s="19">
        <v>270</v>
      </c>
      <c r="I55" s="2"/>
      <c r="J55" s="10">
        <f>G55+H55</f>
        <v>1006</v>
      </c>
      <c r="K55" s="10">
        <v>936</v>
      </c>
      <c r="L55" s="10">
        <f>J55-K55</f>
        <v>70</v>
      </c>
      <c r="M55" s="2"/>
    </row>
    <row r="56" spans="1:13" x14ac:dyDescent="0.2">
      <c r="A56" s="44" t="s">
        <v>95</v>
      </c>
      <c r="B56" s="22" t="s">
        <v>96</v>
      </c>
      <c r="C56" s="14" t="s">
        <v>17</v>
      </c>
      <c r="D56" s="35">
        <v>2</v>
      </c>
      <c r="E56" s="2">
        <v>300</v>
      </c>
      <c r="F56" s="9">
        <f t="shared" si="3"/>
        <v>600</v>
      </c>
      <c r="G56" s="3">
        <f t="shared" si="2"/>
        <v>690</v>
      </c>
      <c r="H56" s="19">
        <v>220</v>
      </c>
      <c r="I56" s="45"/>
      <c r="J56" s="46">
        <f>((((G56+H56)+G57)+H57)+G58)+H58</f>
        <v>2316.5</v>
      </c>
      <c r="K56" s="46">
        <v>2144</v>
      </c>
      <c r="L56" s="46">
        <f>J56-K56</f>
        <v>172.5</v>
      </c>
      <c r="M56" s="45"/>
    </row>
    <row r="57" spans="1:13" x14ac:dyDescent="0.2">
      <c r="A57" s="44"/>
      <c r="B57" s="22" t="s">
        <v>83</v>
      </c>
      <c r="C57" s="14" t="s">
        <v>35</v>
      </c>
      <c r="D57" s="35">
        <v>1</v>
      </c>
      <c r="E57" s="2">
        <v>600</v>
      </c>
      <c r="F57" s="9">
        <f t="shared" si="3"/>
        <v>600</v>
      </c>
      <c r="G57" s="3">
        <f t="shared" si="2"/>
        <v>690</v>
      </c>
      <c r="H57" s="19">
        <v>180</v>
      </c>
      <c r="I57" s="45"/>
      <c r="J57" s="46"/>
      <c r="K57" s="46"/>
      <c r="L57" s="46"/>
      <c r="M57" s="45"/>
    </row>
    <row r="58" spans="1:13" x14ac:dyDescent="0.2">
      <c r="A58" s="44"/>
      <c r="B58" s="22" t="s">
        <v>97</v>
      </c>
      <c r="C58" s="14" t="s">
        <v>35</v>
      </c>
      <c r="D58" s="35">
        <v>1</v>
      </c>
      <c r="E58" s="2">
        <v>390</v>
      </c>
      <c r="F58" s="9">
        <f t="shared" si="3"/>
        <v>390</v>
      </c>
      <c r="G58" s="3">
        <f t="shared" si="2"/>
        <v>448.49999999999994</v>
      </c>
      <c r="H58" s="19">
        <v>88</v>
      </c>
      <c r="I58" s="45"/>
      <c r="J58" s="46"/>
      <c r="K58" s="46"/>
      <c r="L58" s="46"/>
      <c r="M58" s="45"/>
    </row>
    <row r="59" spans="1:13" ht="25.5" x14ac:dyDescent="0.2">
      <c r="A59" s="44" t="s">
        <v>98</v>
      </c>
      <c r="B59" s="22" t="s">
        <v>49</v>
      </c>
      <c r="C59" s="14" t="s">
        <v>35</v>
      </c>
      <c r="D59" s="35">
        <v>1</v>
      </c>
      <c r="E59" s="2">
        <v>550</v>
      </c>
      <c r="F59" s="9">
        <f t="shared" si="3"/>
        <v>550</v>
      </c>
      <c r="G59" s="3">
        <f t="shared" si="2"/>
        <v>632.5</v>
      </c>
      <c r="H59" s="19">
        <v>88</v>
      </c>
      <c r="I59" s="45"/>
      <c r="J59" s="46">
        <f>((((((G59+H59)+G60)+H60)+G61)+H61)+G62)+H62</f>
        <v>3392.2833999999998</v>
      </c>
      <c r="K59" s="46">
        <v>3245</v>
      </c>
      <c r="L59" s="46">
        <f>J59-K59</f>
        <v>147.2833999999998</v>
      </c>
      <c r="M59" s="45"/>
    </row>
    <row r="60" spans="1:13" x14ac:dyDescent="0.2">
      <c r="A60" s="44"/>
      <c r="B60" s="22" t="s">
        <v>99</v>
      </c>
      <c r="C60" s="14" t="s">
        <v>25</v>
      </c>
      <c r="D60" s="35">
        <v>2</v>
      </c>
      <c r="E60" s="2">
        <v>270</v>
      </c>
      <c r="F60" s="9">
        <f t="shared" si="3"/>
        <v>540</v>
      </c>
      <c r="G60" s="3">
        <f t="shared" si="2"/>
        <v>621</v>
      </c>
      <c r="H60" s="19">
        <v>222.7834</v>
      </c>
      <c r="I60" s="45"/>
      <c r="J60" s="46"/>
      <c r="K60" s="46"/>
      <c r="L60" s="46"/>
      <c r="M60" s="45"/>
    </row>
    <row r="61" spans="1:13" ht="38.25" x14ac:dyDescent="0.2">
      <c r="A61" s="44"/>
      <c r="B61" s="22" t="s">
        <v>100</v>
      </c>
      <c r="C61" s="14" t="s">
        <v>35</v>
      </c>
      <c r="D61" s="35">
        <v>1</v>
      </c>
      <c r="E61" s="2">
        <v>720</v>
      </c>
      <c r="F61" s="9">
        <f t="shared" si="3"/>
        <v>720</v>
      </c>
      <c r="G61" s="3">
        <f t="shared" si="2"/>
        <v>827.99999999999989</v>
      </c>
      <c r="H61" s="19">
        <v>86</v>
      </c>
      <c r="I61" s="45"/>
      <c r="J61" s="46"/>
      <c r="K61" s="46"/>
      <c r="L61" s="46"/>
      <c r="M61" s="45"/>
    </row>
    <row r="62" spans="1:13" ht="25.5" x14ac:dyDescent="0.2">
      <c r="A62" s="44"/>
      <c r="B62" s="22" t="s">
        <v>101</v>
      </c>
      <c r="C62" s="14" t="s">
        <v>35</v>
      </c>
      <c r="D62" s="35">
        <v>1</v>
      </c>
      <c r="E62" s="2">
        <v>720</v>
      </c>
      <c r="F62" s="9">
        <f t="shared" si="3"/>
        <v>720</v>
      </c>
      <c r="G62" s="3">
        <f t="shared" si="2"/>
        <v>827.99999999999989</v>
      </c>
      <c r="H62" s="19">
        <v>86</v>
      </c>
      <c r="I62" s="45"/>
      <c r="J62" s="46"/>
      <c r="K62" s="46"/>
      <c r="L62" s="46"/>
      <c r="M62" s="45"/>
    </row>
    <row r="63" spans="1:13" x14ac:dyDescent="0.2">
      <c r="A63" s="44" t="s">
        <v>102</v>
      </c>
      <c r="B63" s="22" t="s">
        <v>51</v>
      </c>
      <c r="C63" s="14" t="s">
        <v>35</v>
      </c>
      <c r="D63" s="35">
        <v>1</v>
      </c>
      <c r="E63" s="2">
        <v>490</v>
      </c>
      <c r="F63" s="9">
        <f t="shared" si="3"/>
        <v>490</v>
      </c>
      <c r="G63" s="3">
        <f t="shared" si="2"/>
        <v>563.5</v>
      </c>
      <c r="H63" s="19">
        <v>180</v>
      </c>
      <c r="I63" s="45"/>
      <c r="J63" s="46">
        <f>((G63+H63)+G64)+H64</f>
        <v>743.5</v>
      </c>
      <c r="K63" s="46">
        <v>1174</v>
      </c>
      <c r="L63" s="46">
        <f>J63-K63</f>
        <v>-430.5</v>
      </c>
      <c r="M63" s="45" t="s">
        <v>146</v>
      </c>
    </row>
    <row r="64" spans="1:13" ht="25.5" x14ac:dyDescent="0.2">
      <c r="A64" s="44"/>
      <c r="B64" s="25" t="s">
        <v>65</v>
      </c>
      <c r="C64" s="26" t="s">
        <v>17</v>
      </c>
      <c r="D64" s="26">
        <v>1</v>
      </c>
      <c r="E64" s="27">
        <v>370</v>
      </c>
      <c r="F64" s="28"/>
      <c r="G64" s="29">
        <f t="shared" si="2"/>
        <v>0</v>
      </c>
      <c r="H64" s="30"/>
      <c r="I64" s="45"/>
      <c r="J64" s="46"/>
      <c r="K64" s="46"/>
      <c r="L64" s="46"/>
      <c r="M64" s="45"/>
    </row>
    <row r="65" spans="1:13" ht="25.5" x14ac:dyDescent="0.2">
      <c r="A65" s="37" t="s">
        <v>103</v>
      </c>
      <c r="B65" s="15" t="s">
        <v>90</v>
      </c>
      <c r="C65" s="14" t="s">
        <v>25</v>
      </c>
      <c r="D65" s="35">
        <v>2</v>
      </c>
      <c r="E65" s="2">
        <v>420</v>
      </c>
      <c r="F65" s="9">
        <f t="shared" si="3"/>
        <v>840</v>
      </c>
      <c r="G65" s="3">
        <f t="shared" ref="G65:G97" si="4">F65*1.15</f>
        <v>965.99999999999989</v>
      </c>
      <c r="H65" s="19">
        <v>240</v>
      </c>
      <c r="I65" s="2"/>
      <c r="J65" s="10">
        <f>G65+H65</f>
        <v>1206</v>
      </c>
      <c r="K65" s="10">
        <v>1136</v>
      </c>
      <c r="L65" s="10">
        <f>J65-K65</f>
        <v>70</v>
      </c>
      <c r="M65" s="2"/>
    </row>
    <row r="66" spans="1:13" ht="25.5" x14ac:dyDescent="0.2">
      <c r="A66" s="44" t="s">
        <v>104</v>
      </c>
      <c r="B66" s="15" t="s">
        <v>105</v>
      </c>
      <c r="C66" s="14" t="s">
        <v>25</v>
      </c>
      <c r="D66" s="35">
        <v>2</v>
      </c>
      <c r="E66" s="2">
        <v>420</v>
      </c>
      <c r="F66" s="9">
        <f t="shared" ref="F66:F98" si="5">D66*E66</f>
        <v>840</v>
      </c>
      <c r="G66" s="3">
        <f t="shared" si="4"/>
        <v>965.99999999999989</v>
      </c>
      <c r="H66" s="19">
        <v>240</v>
      </c>
      <c r="I66" s="45">
        <v>120</v>
      </c>
      <c r="J66" s="46">
        <f>(((((G66+H66)+G67)+H67)+G68)+H68)+I66</f>
        <v>4023</v>
      </c>
      <c r="K66" s="46">
        <f>3813+180</f>
        <v>3993</v>
      </c>
      <c r="L66" s="46">
        <f>J66-K66</f>
        <v>30</v>
      </c>
      <c r="M66" s="45"/>
    </row>
    <row r="67" spans="1:13" x14ac:dyDescent="0.2">
      <c r="A67" s="44"/>
      <c r="B67" s="22" t="s">
        <v>106</v>
      </c>
      <c r="C67" s="14" t="s">
        <v>25</v>
      </c>
      <c r="D67" s="35">
        <v>4</v>
      </c>
      <c r="E67" s="2">
        <v>60</v>
      </c>
      <c r="F67" s="9">
        <f t="shared" si="5"/>
        <v>240</v>
      </c>
      <c r="G67" s="3">
        <f t="shared" si="4"/>
        <v>276</v>
      </c>
      <c r="H67" s="19">
        <v>60</v>
      </c>
      <c r="I67" s="45"/>
      <c r="J67" s="46"/>
      <c r="K67" s="46"/>
      <c r="L67" s="46"/>
      <c r="M67" s="45"/>
    </row>
    <row r="68" spans="1:13" x14ac:dyDescent="0.2">
      <c r="A68" s="44"/>
      <c r="B68" s="22" t="s">
        <v>107</v>
      </c>
      <c r="C68" s="14" t="s">
        <v>108</v>
      </c>
      <c r="D68" s="35">
        <v>6</v>
      </c>
      <c r="E68" s="2">
        <v>290</v>
      </c>
      <c r="F68" s="9">
        <f t="shared" si="5"/>
        <v>1740</v>
      </c>
      <c r="G68" s="3">
        <f t="shared" si="4"/>
        <v>2000.9999999999998</v>
      </c>
      <c r="H68" s="19">
        <v>360</v>
      </c>
      <c r="I68" s="45"/>
      <c r="J68" s="46"/>
      <c r="K68" s="46"/>
      <c r="L68" s="46"/>
      <c r="M68" s="45"/>
    </row>
    <row r="69" spans="1:13" ht="25.5" x14ac:dyDescent="0.2">
      <c r="A69" s="44" t="s">
        <v>109</v>
      </c>
      <c r="B69" s="22" t="s">
        <v>110</v>
      </c>
      <c r="C69" s="14" t="s">
        <v>111</v>
      </c>
      <c r="D69" s="35">
        <v>1</v>
      </c>
      <c r="E69" s="2">
        <v>270</v>
      </c>
      <c r="F69" s="9">
        <f t="shared" si="5"/>
        <v>270</v>
      </c>
      <c r="G69" s="3">
        <f t="shared" si="4"/>
        <v>310.5</v>
      </c>
      <c r="H69" s="19">
        <v>80</v>
      </c>
      <c r="I69" s="45"/>
      <c r="J69" s="46">
        <f>((((G69+H69)+G70)+H70)+G71)+H71</f>
        <v>910.5</v>
      </c>
      <c r="K69" s="46"/>
      <c r="L69" s="46">
        <f>J69-K69</f>
        <v>910.5</v>
      </c>
      <c r="M69" s="45"/>
    </row>
    <row r="70" spans="1:13" x14ac:dyDescent="0.2">
      <c r="A70" s="44"/>
      <c r="B70" s="22" t="s">
        <v>112</v>
      </c>
      <c r="C70" s="14" t="s">
        <v>113</v>
      </c>
      <c r="D70" s="35">
        <v>2</v>
      </c>
      <c r="E70" s="2">
        <v>110</v>
      </c>
      <c r="F70" s="9">
        <f t="shared" si="5"/>
        <v>220</v>
      </c>
      <c r="G70" s="3">
        <f t="shared" si="4"/>
        <v>252.99999999999997</v>
      </c>
      <c r="H70" s="19">
        <v>30</v>
      </c>
      <c r="I70" s="45"/>
      <c r="J70" s="46"/>
      <c r="K70" s="46"/>
      <c r="L70" s="46"/>
      <c r="M70" s="45"/>
    </row>
    <row r="71" spans="1:13" x14ac:dyDescent="0.2">
      <c r="A71" s="44"/>
      <c r="B71" s="15" t="s">
        <v>112</v>
      </c>
      <c r="C71" s="14" t="s">
        <v>114</v>
      </c>
      <c r="D71" s="35">
        <v>2</v>
      </c>
      <c r="E71" s="2">
        <v>90</v>
      </c>
      <c r="F71" s="9">
        <f t="shared" si="5"/>
        <v>180</v>
      </c>
      <c r="G71" s="3">
        <f t="shared" si="4"/>
        <v>206.99999999999997</v>
      </c>
      <c r="H71" s="19">
        <v>30</v>
      </c>
      <c r="I71" s="45"/>
      <c r="J71" s="46"/>
      <c r="K71" s="46"/>
      <c r="L71" s="46"/>
      <c r="M71" s="45"/>
    </row>
    <row r="72" spans="1:13" x14ac:dyDescent="0.2">
      <c r="A72" s="44" t="s">
        <v>115</v>
      </c>
      <c r="B72" s="15" t="s">
        <v>116</v>
      </c>
      <c r="C72" s="14" t="s">
        <v>15</v>
      </c>
      <c r="D72" s="35">
        <v>1</v>
      </c>
      <c r="E72" s="2">
        <v>480</v>
      </c>
      <c r="F72" s="9">
        <f t="shared" si="5"/>
        <v>480</v>
      </c>
      <c r="G72" s="3">
        <f t="shared" si="4"/>
        <v>552</v>
      </c>
      <c r="H72" s="19">
        <v>177</v>
      </c>
      <c r="I72" s="45"/>
      <c r="J72" s="46">
        <f>((G72+H72)+G74)+H74</f>
        <v>1344</v>
      </c>
      <c r="K72" s="46">
        <v>1958</v>
      </c>
      <c r="L72" s="46">
        <f>J72-K72</f>
        <v>-614</v>
      </c>
      <c r="M72" s="45" t="s">
        <v>146</v>
      </c>
    </row>
    <row r="73" spans="1:13" x14ac:dyDescent="0.2">
      <c r="A73" s="47"/>
      <c r="B73" s="25" t="s">
        <v>40</v>
      </c>
      <c r="C73" s="26" t="s">
        <v>15</v>
      </c>
      <c r="D73" s="32">
        <v>1</v>
      </c>
      <c r="E73" s="27">
        <v>480</v>
      </c>
      <c r="F73" s="33"/>
      <c r="G73" s="34"/>
      <c r="H73" s="34"/>
      <c r="I73" s="48"/>
      <c r="J73" s="49"/>
      <c r="K73" s="49"/>
      <c r="L73" s="49"/>
      <c r="M73" s="48"/>
    </row>
    <row r="74" spans="1:13" ht="25.5" x14ac:dyDescent="0.2">
      <c r="A74" s="44"/>
      <c r="B74" s="22" t="s">
        <v>110</v>
      </c>
      <c r="C74" s="14" t="s">
        <v>62</v>
      </c>
      <c r="D74" s="35">
        <v>1</v>
      </c>
      <c r="E74" s="2">
        <v>460</v>
      </c>
      <c r="F74" s="9">
        <f t="shared" si="5"/>
        <v>460</v>
      </c>
      <c r="G74" s="3">
        <f t="shared" si="4"/>
        <v>529</v>
      </c>
      <c r="H74" s="19">
        <v>86</v>
      </c>
      <c r="I74" s="45"/>
      <c r="J74" s="46"/>
      <c r="K74" s="46"/>
      <c r="L74" s="46"/>
      <c r="M74" s="45"/>
    </row>
    <row r="75" spans="1:13" ht="25.5" x14ac:dyDescent="0.2">
      <c r="A75" s="37" t="s">
        <v>117</v>
      </c>
      <c r="B75" s="22" t="s">
        <v>49</v>
      </c>
      <c r="C75" s="14" t="s">
        <v>56</v>
      </c>
      <c r="D75" s="35">
        <v>1</v>
      </c>
      <c r="E75" s="2">
        <v>730</v>
      </c>
      <c r="F75" s="9">
        <f t="shared" si="5"/>
        <v>730</v>
      </c>
      <c r="G75" s="3">
        <f t="shared" si="4"/>
        <v>839.49999999999989</v>
      </c>
      <c r="H75" s="19">
        <v>88</v>
      </c>
      <c r="I75" s="2"/>
      <c r="J75" s="10">
        <f>G75+H75</f>
        <v>927.49999999999989</v>
      </c>
      <c r="K75" s="10">
        <f>39+895</f>
        <v>934</v>
      </c>
      <c r="L75" s="10">
        <f>J75-K75</f>
        <v>-6.5000000000001137</v>
      </c>
      <c r="M75" s="2" t="s">
        <v>147</v>
      </c>
    </row>
    <row r="76" spans="1:13" ht="25.5" x14ac:dyDescent="0.2">
      <c r="A76" s="37" t="s">
        <v>118</v>
      </c>
      <c r="B76" s="22" t="s">
        <v>119</v>
      </c>
      <c r="C76" s="14" t="s">
        <v>15</v>
      </c>
      <c r="D76" s="35">
        <v>1</v>
      </c>
      <c r="E76" s="2">
        <v>330</v>
      </c>
      <c r="F76" s="9">
        <f t="shared" si="5"/>
        <v>330</v>
      </c>
      <c r="G76" s="3">
        <f t="shared" si="4"/>
        <v>379.49999999999994</v>
      </c>
      <c r="H76" s="19">
        <v>88</v>
      </c>
      <c r="I76" s="2"/>
      <c r="J76" s="10">
        <f>G76+H76</f>
        <v>467.49999999999994</v>
      </c>
      <c r="K76" s="10">
        <v>435</v>
      </c>
      <c r="L76" s="10">
        <f>J76-K76</f>
        <v>32.499999999999943</v>
      </c>
      <c r="M76" s="2"/>
    </row>
    <row r="77" spans="1:13" ht="25.5" x14ac:dyDescent="0.2">
      <c r="A77" s="37" t="s">
        <v>120</v>
      </c>
      <c r="B77" s="22" t="s">
        <v>121</v>
      </c>
      <c r="C77" s="14" t="s">
        <v>35</v>
      </c>
      <c r="D77" s="35">
        <v>2</v>
      </c>
      <c r="E77" s="2">
        <v>710</v>
      </c>
      <c r="F77" s="9">
        <f t="shared" si="5"/>
        <v>1420</v>
      </c>
      <c r="G77" s="3">
        <f t="shared" si="4"/>
        <v>1632.9999999999998</v>
      </c>
      <c r="H77" s="19">
        <v>360</v>
      </c>
      <c r="I77" s="2"/>
      <c r="J77" s="10">
        <f>G77+H77</f>
        <v>1992.9999999999998</v>
      </c>
      <c r="K77" s="10">
        <v>1860</v>
      </c>
      <c r="L77" s="10">
        <f>J77-K77</f>
        <v>132.99999999999977</v>
      </c>
      <c r="M77" s="2"/>
    </row>
    <row r="78" spans="1:13" ht="25.5" x14ac:dyDescent="0.2">
      <c r="A78" s="44" t="s">
        <v>122</v>
      </c>
      <c r="B78" s="22" t="s">
        <v>119</v>
      </c>
      <c r="C78" s="14" t="s">
        <v>15</v>
      </c>
      <c r="D78" s="35">
        <v>1</v>
      </c>
      <c r="E78" s="2">
        <v>330</v>
      </c>
      <c r="F78" s="9">
        <f t="shared" si="5"/>
        <v>330</v>
      </c>
      <c r="G78" s="3">
        <f t="shared" si="4"/>
        <v>379.49999999999994</v>
      </c>
      <c r="H78" s="19">
        <v>88</v>
      </c>
      <c r="I78" s="45"/>
      <c r="J78" s="46">
        <f>((G78+H78)+G79)+H79</f>
        <v>1381.4999999999998</v>
      </c>
      <c r="K78" s="46">
        <v>1318</v>
      </c>
      <c r="L78" s="46">
        <f>J78-K78</f>
        <v>63.499999999999773</v>
      </c>
      <c r="M78" s="45"/>
    </row>
    <row r="79" spans="1:13" ht="25.5" x14ac:dyDescent="0.2">
      <c r="A79" s="44"/>
      <c r="B79" s="22" t="s">
        <v>123</v>
      </c>
      <c r="C79" s="14" t="s">
        <v>35</v>
      </c>
      <c r="D79" s="35">
        <v>1</v>
      </c>
      <c r="E79" s="2">
        <v>720</v>
      </c>
      <c r="F79" s="9">
        <f t="shared" si="5"/>
        <v>720</v>
      </c>
      <c r="G79" s="3">
        <f t="shared" si="4"/>
        <v>827.99999999999989</v>
      </c>
      <c r="H79" s="19">
        <v>86</v>
      </c>
      <c r="I79" s="45"/>
      <c r="J79" s="46"/>
      <c r="K79" s="46"/>
      <c r="L79" s="46"/>
      <c r="M79" s="45"/>
    </row>
    <row r="80" spans="1:13" ht="25.5" x14ac:dyDescent="0.2">
      <c r="A80" s="44" t="s">
        <v>124</v>
      </c>
      <c r="B80" s="22" t="s">
        <v>90</v>
      </c>
      <c r="C80" s="14" t="s">
        <v>25</v>
      </c>
      <c r="D80" s="35">
        <v>1</v>
      </c>
      <c r="E80" s="2">
        <v>420</v>
      </c>
      <c r="F80" s="9">
        <f t="shared" si="5"/>
        <v>420</v>
      </c>
      <c r="G80" s="3">
        <f t="shared" si="4"/>
        <v>482.99999999999994</v>
      </c>
      <c r="H80" s="19">
        <v>120</v>
      </c>
      <c r="I80" s="45"/>
      <c r="J80" s="46">
        <f>((((G80+H80)+G81)+H81)+G82)+H82</f>
        <v>1751.5</v>
      </c>
      <c r="K80" s="46">
        <v>1647</v>
      </c>
      <c r="L80" s="46">
        <f>J80-K80</f>
        <v>104.5</v>
      </c>
      <c r="M80" s="45"/>
    </row>
    <row r="81" spans="1:13" ht="25.5" x14ac:dyDescent="0.2">
      <c r="A81" s="44"/>
      <c r="B81" s="15" t="s">
        <v>68</v>
      </c>
      <c r="C81" s="14" t="s">
        <v>25</v>
      </c>
      <c r="D81" s="35">
        <v>1</v>
      </c>
      <c r="E81" s="2">
        <v>420</v>
      </c>
      <c r="F81" s="9">
        <f t="shared" si="5"/>
        <v>420</v>
      </c>
      <c r="G81" s="3">
        <f t="shared" si="4"/>
        <v>482.99999999999994</v>
      </c>
      <c r="H81" s="19">
        <v>120</v>
      </c>
      <c r="I81" s="45"/>
      <c r="J81" s="46"/>
      <c r="K81" s="46"/>
      <c r="L81" s="46"/>
      <c r="M81" s="45"/>
    </row>
    <row r="82" spans="1:13" x14ac:dyDescent="0.2">
      <c r="A82" s="44"/>
      <c r="B82" s="15" t="s">
        <v>96</v>
      </c>
      <c r="C82" s="14" t="s">
        <v>25</v>
      </c>
      <c r="D82" s="35">
        <v>1</v>
      </c>
      <c r="E82" s="2">
        <v>370</v>
      </c>
      <c r="F82" s="9">
        <f t="shared" si="5"/>
        <v>370</v>
      </c>
      <c r="G82" s="3">
        <f t="shared" si="4"/>
        <v>425.49999999999994</v>
      </c>
      <c r="H82" s="19">
        <v>120</v>
      </c>
      <c r="I82" s="45"/>
      <c r="J82" s="46"/>
      <c r="K82" s="46"/>
      <c r="L82" s="46"/>
      <c r="M82" s="45"/>
    </row>
    <row r="83" spans="1:13" ht="25.5" x14ac:dyDescent="0.2">
      <c r="A83" s="37" t="s">
        <v>125</v>
      </c>
      <c r="B83" s="25" t="s">
        <v>116</v>
      </c>
      <c r="C83" s="26" t="s">
        <v>15</v>
      </c>
      <c r="D83" s="26">
        <v>1</v>
      </c>
      <c r="E83" s="27">
        <v>480</v>
      </c>
      <c r="F83" s="28"/>
      <c r="G83" s="29">
        <f t="shared" si="4"/>
        <v>0</v>
      </c>
      <c r="H83" s="30"/>
      <c r="I83" s="2"/>
      <c r="J83" s="10">
        <f>G83+H83</f>
        <v>0</v>
      </c>
      <c r="K83" s="10">
        <v>687</v>
      </c>
      <c r="L83" s="10">
        <f>J83-K83</f>
        <v>-687</v>
      </c>
      <c r="M83" s="2" t="s">
        <v>146</v>
      </c>
    </row>
    <row r="84" spans="1:13" ht="25.5" x14ac:dyDescent="0.2">
      <c r="A84" s="44" t="s">
        <v>126</v>
      </c>
      <c r="B84" s="15" t="s">
        <v>105</v>
      </c>
      <c r="C84" s="14" t="s">
        <v>17</v>
      </c>
      <c r="D84" s="35">
        <v>1</v>
      </c>
      <c r="E84" s="2">
        <v>370</v>
      </c>
      <c r="F84" s="9">
        <f t="shared" si="5"/>
        <v>370</v>
      </c>
      <c r="G84" s="3">
        <f t="shared" si="4"/>
        <v>425.49999999999994</v>
      </c>
      <c r="H84" s="19">
        <v>110</v>
      </c>
      <c r="I84" s="45"/>
      <c r="J84" s="46">
        <f>((G84+H84)+G85)+H85</f>
        <v>1071</v>
      </c>
      <c r="K84" s="46">
        <v>1001</v>
      </c>
      <c r="L84" s="46">
        <f>J84-K84</f>
        <v>70</v>
      </c>
      <c r="M84" s="45"/>
    </row>
    <row r="85" spans="1:13" x14ac:dyDescent="0.2">
      <c r="A85" s="44"/>
      <c r="B85" s="15" t="s">
        <v>127</v>
      </c>
      <c r="C85" s="14" t="s">
        <v>17</v>
      </c>
      <c r="D85" s="35">
        <v>1</v>
      </c>
      <c r="E85" s="2">
        <v>370</v>
      </c>
      <c r="F85" s="9">
        <f t="shared" si="5"/>
        <v>370</v>
      </c>
      <c r="G85" s="3">
        <f t="shared" si="4"/>
        <v>425.49999999999994</v>
      </c>
      <c r="H85" s="19">
        <v>110</v>
      </c>
      <c r="I85" s="45"/>
      <c r="J85" s="46"/>
      <c r="K85" s="46"/>
      <c r="L85" s="46"/>
      <c r="M85" s="45"/>
    </row>
    <row r="86" spans="1:13" x14ac:dyDescent="0.2">
      <c r="A86" s="44" t="s">
        <v>144</v>
      </c>
      <c r="B86" s="25" t="s">
        <v>128</v>
      </c>
      <c r="C86" s="26" t="s">
        <v>17</v>
      </c>
      <c r="D86" s="26">
        <v>1</v>
      </c>
      <c r="E86" s="27">
        <v>340</v>
      </c>
      <c r="F86" s="28"/>
      <c r="G86" s="29">
        <f t="shared" si="4"/>
        <v>0</v>
      </c>
      <c r="H86" s="30"/>
      <c r="I86" s="45"/>
      <c r="J86" s="46">
        <f>((((G86+H86)+G87)+H87)+G88)+H88</f>
        <v>1003</v>
      </c>
      <c r="K86" s="46">
        <v>1402</v>
      </c>
      <c r="L86" s="46">
        <f>J86-K86</f>
        <v>-399</v>
      </c>
      <c r="M86" s="45" t="s">
        <v>146</v>
      </c>
    </row>
    <row r="87" spans="1:13" x14ac:dyDescent="0.2">
      <c r="A87" s="44"/>
      <c r="B87" s="15" t="s">
        <v>42</v>
      </c>
      <c r="C87" s="14" t="s">
        <v>17</v>
      </c>
      <c r="D87" s="35">
        <v>1</v>
      </c>
      <c r="E87" s="2">
        <v>370</v>
      </c>
      <c r="F87" s="9">
        <f t="shared" si="5"/>
        <v>370</v>
      </c>
      <c r="G87" s="3">
        <f t="shared" si="4"/>
        <v>425.49999999999994</v>
      </c>
      <c r="H87" s="19">
        <v>110</v>
      </c>
      <c r="I87" s="45"/>
      <c r="J87" s="46"/>
      <c r="K87" s="46"/>
      <c r="L87" s="46"/>
      <c r="M87" s="45"/>
    </row>
    <row r="88" spans="1:13" ht="25.5" x14ac:dyDescent="0.2">
      <c r="A88" s="44"/>
      <c r="B88" s="22" t="s">
        <v>119</v>
      </c>
      <c r="C88" s="14" t="s">
        <v>15</v>
      </c>
      <c r="D88" s="35">
        <v>1</v>
      </c>
      <c r="E88" s="2">
        <v>330</v>
      </c>
      <c r="F88" s="9">
        <f t="shared" si="5"/>
        <v>330</v>
      </c>
      <c r="G88" s="3">
        <f t="shared" si="4"/>
        <v>379.49999999999994</v>
      </c>
      <c r="H88" s="19">
        <v>88</v>
      </c>
      <c r="I88" s="45"/>
      <c r="J88" s="46"/>
      <c r="K88" s="46"/>
      <c r="L88" s="46"/>
      <c r="M88" s="45"/>
    </row>
    <row r="89" spans="1:13" ht="25.5" x14ac:dyDescent="0.2">
      <c r="A89" s="44" t="s">
        <v>129</v>
      </c>
      <c r="B89" s="22" t="s">
        <v>130</v>
      </c>
      <c r="C89" s="14" t="s">
        <v>111</v>
      </c>
      <c r="D89" s="35">
        <v>1</v>
      </c>
      <c r="E89" s="2">
        <v>270</v>
      </c>
      <c r="F89" s="9">
        <f t="shared" si="5"/>
        <v>270</v>
      </c>
      <c r="G89" s="3">
        <f t="shared" si="4"/>
        <v>310.5</v>
      </c>
      <c r="H89" s="18">
        <v>80</v>
      </c>
      <c r="I89" s="45"/>
      <c r="J89" s="46">
        <f>((((G89+H89)+G90)+H90)+G91)+H91</f>
        <v>1534.5</v>
      </c>
      <c r="K89" s="46">
        <v>1420</v>
      </c>
      <c r="L89" s="46">
        <f>J89-K89</f>
        <v>114.5</v>
      </c>
      <c r="M89" s="45"/>
    </row>
    <row r="90" spans="1:13" x14ac:dyDescent="0.2">
      <c r="A90" s="44"/>
      <c r="B90" s="22" t="s">
        <v>24</v>
      </c>
      <c r="C90" s="14" t="s">
        <v>25</v>
      </c>
      <c r="D90" s="35">
        <v>2</v>
      </c>
      <c r="E90" s="2">
        <v>270</v>
      </c>
      <c r="F90" s="9">
        <f t="shared" si="5"/>
        <v>540</v>
      </c>
      <c r="G90" s="3">
        <f t="shared" si="4"/>
        <v>621</v>
      </c>
      <c r="H90" s="19">
        <v>240</v>
      </c>
      <c r="I90" s="45"/>
      <c r="J90" s="46"/>
      <c r="K90" s="46"/>
      <c r="L90" s="46"/>
      <c r="M90" s="45"/>
    </row>
    <row r="91" spans="1:13" x14ac:dyDescent="0.2">
      <c r="A91" s="44"/>
      <c r="B91" s="22" t="s">
        <v>112</v>
      </c>
      <c r="C91" s="14" t="s">
        <v>25</v>
      </c>
      <c r="D91" s="35">
        <v>2</v>
      </c>
      <c r="E91" s="2">
        <v>110</v>
      </c>
      <c r="F91" s="9">
        <f t="shared" si="5"/>
        <v>220</v>
      </c>
      <c r="G91" s="3">
        <f t="shared" si="4"/>
        <v>252.99999999999997</v>
      </c>
      <c r="H91" s="19">
        <v>30</v>
      </c>
      <c r="I91" s="45"/>
      <c r="J91" s="46"/>
      <c r="K91" s="46"/>
      <c r="L91" s="46"/>
      <c r="M91" s="45"/>
    </row>
    <row r="92" spans="1:13" x14ac:dyDescent="0.2">
      <c r="A92" s="44" t="s">
        <v>131</v>
      </c>
      <c r="B92" s="22" t="s">
        <v>132</v>
      </c>
      <c r="C92" s="14" t="s">
        <v>15</v>
      </c>
      <c r="D92" s="35">
        <v>1</v>
      </c>
      <c r="E92" s="2">
        <v>440</v>
      </c>
      <c r="F92" s="9">
        <f t="shared" si="5"/>
        <v>440</v>
      </c>
      <c r="G92" s="3">
        <f t="shared" si="4"/>
        <v>505.99999999999994</v>
      </c>
      <c r="H92" s="18">
        <v>150</v>
      </c>
      <c r="I92" s="45"/>
      <c r="J92" s="46">
        <f>((((G92+H92)+G93)+H93)+G94)+H94</f>
        <v>1226</v>
      </c>
      <c r="K92" s="46">
        <v>1652</v>
      </c>
      <c r="L92" s="46">
        <f>J92-K92</f>
        <v>-426</v>
      </c>
      <c r="M92" s="45" t="s">
        <v>146</v>
      </c>
    </row>
    <row r="93" spans="1:13" x14ac:dyDescent="0.2">
      <c r="A93" s="44"/>
      <c r="B93" s="25" t="s">
        <v>133</v>
      </c>
      <c r="C93" s="26" t="s">
        <v>25</v>
      </c>
      <c r="D93" s="26">
        <v>1</v>
      </c>
      <c r="E93" s="27">
        <v>370</v>
      </c>
      <c r="F93" s="28"/>
      <c r="G93" s="29">
        <f t="shared" si="4"/>
        <v>0</v>
      </c>
      <c r="H93" s="30"/>
      <c r="I93" s="45"/>
      <c r="J93" s="46"/>
      <c r="K93" s="46"/>
      <c r="L93" s="46"/>
      <c r="M93" s="45"/>
    </row>
    <row r="94" spans="1:13" x14ac:dyDescent="0.2">
      <c r="A94" s="44"/>
      <c r="B94" s="15" t="s">
        <v>134</v>
      </c>
      <c r="C94" s="14" t="s">
        <v>17</v>
      </c>
      <c r="D94" s="35">
        <v>1</v>
      </c>
      <c r="E94" s="2">
        <v>400</v>
      </c>
      <c r="F94" s="9">
        <f t="shared" si="5"/>
        <v>400</v>
      </c>
      <c r="G94" s="3">
        <f t="shared" si="4"/>
        <v>459.99999999999994</v>
      </c>
      <c r="H94" s="19">
        <v>110</v>
      </c>
      <c r="I94" s="45"/>
      <c r="J94" s="46"/>
      <c r="K94" s="46"/>
      <c r="L94" s="46"/>
      <c r="M94" s="45"/>
    </row>
    <row r="95" spans="1:13" ht="25.5" x14ac:dyDescent="0.2">
      <c r="A95" s="37" t="s">
        <v>135</v>
      </c>
      <c r="B95" s="22" t="s">
        <v>136</v>
      </c>
      <c r="C95" s="14" t="s">
        <v>15</v>
      </c>
      <c r="D95" s="35">
        <v>1</v>
      </c>
      <c r="E95" s="2">
        <v>430</v>
      </c>
      <c r="F95" s="9">
        <f t="shared" si="5"/>
        <v>430</v>
      </c>
      <c r="G95" s="3">
        <f t="shared" si="4"/>
        <v>494.49999999999994</v>
      </c>
      <c r="H95" s="19">
        <v>88</v>
      </c>
      <c r="I95" s="2"/>
      <c r="J95" s="10">
        <f>G95+H95</f>
        <v>582.5</v>
      </c>
      <c r="K95" s="10">
        <v>550</v>
      </c>
      <c r="L95" s="10">
        <f>J95-K95</f>
        <v>32.5</v>
      </c>
      <c r="M95" s="2"/>
    </row>
    <row r="96" spans="1:13" x14ac:dyDescent="0.2">
      <c r="A96" s="44" t="s">
        <v>137</v>
      </c>
      <c r="B96" s="25" t="s">
        <v>133</v>
      </c>
      <c r="C96" s="26" t="s">
        <v>17</v>
      </c>
      <c r="D96" s="26">
        <v>2</v>
      </c>
      <c r="E96" s="27">
        <v>340</v>
      </c>
      <c r="F96" s="28"/>
      <c r="G96" s="29">
        <f t="shared" si="4"/>
        <v>0</v>
      </c>
      <c r="H96" s="30"/>
      <c r="I96" s="45"/>
      <c r="J96" s="46">
        <f>((((((((((G96+H96)+G97)+H97)+G98)+H98)+G99)+H99)+G100)+H100)+G101)+H101</f>
        <v>3659.5</v>
      </c>
      <c r="K96" s="46">
        <v>4926</v>
      </c>
      <c r="L96" s="46">
        <f>J96-K96</f>
        <v>-1266.5</v>
      </c>
      <c r="M96" s="45" t="s">
        <v>146</v>
      </c>
    </row>
    <row r="97" spans="1:13" ht="25.5" x14ac:dyDescent="0.2">
      <c r="A97" s="44"/>
      <c r="B97" s="15" t="s">
        <v>68</v>
      </c>
      <c r="C97" s="14" t="s">
        <v>17</v>
      </c>
      <c r="D97" s="35">
        <v>2</v>
      </c>
      <c r="E97" s="2">
        <v>370</v>
      </c>
      <c r="F97" s="9">
        <f t="shared" si="5"/>
        <v>740</v>
      </c>
      <c r="G97" s="3">
        <f t="shared" si="4"/>
        <v>850.99999999999989</v>
      </c>
      <c r="H97" s="19">
        <v>220</v>
      </c>
      <c r="I97" s="45"/>
      <c r="J97" s="46"/>
      <c r="K97" s="46"/>
      <c r="L97" s="46"/>
      <c r="M97" s="45"/>
    </row>
    <row r="98" spans="1:13" x14ac:dyDescent="0.2">
      <c r="A98" s="44"/>
      <c r="B98" s="22" t="s">
        <v>138</v>
      </c>
      <c r="C98" s="14" t="s">
        <v>15</v>
      </c>
      <c r="D98" s="35">
        <v>2</v>
      </c>
      <c r="E98" s="2">
        <v>550</v>
      </c>
      <c r="F98" s="9">
        <f t="shared" si="5"/>
        <v>1100</v>
      </c>
      <c r="G98" s="3">
        <f t="shared" ref="G98:G102" si="6">F98*1.15</f>
        <v>1265</v>
      </c>
      <c r="H98" s="19">
        <v>300</v>
      </c>
      <c r="I98" s="45"/>
      <c r="J98" s="46"/>
      <c r="K98" s="46"/>
      <c r="L98" s="46"/>
      <c r="M98" s="45"/>
    </row>
    <row r="99" spans="1:13" ht="25.5" x14ac:dyDescent="0.2">
      <c r="A99" s="44"/>
      <c r="B99" s="25" t="s">
        <v>139</v>
      </c>
      <c r="C99" s="26" t="s">
        <v>82</v>
      </c>
      <c r="D99" s="26">
        <v>1</v>
      </c>
      <c r="E99" s="27">
        <v>410</v>
      </c>
      <c r="F99" s="28"/>
      <c r="G99" s="29">
        <f t="shared" si="6"/>
        <v>0</v>
      </c>
      <c r="H99" s="30"/>
      <c r="I99" s="45"/>
      <c r="J99" s="46"/>
      <c r="K99" s="46"/>
      <c r="L99" s="46"/>
      <c r="M99" s="45"/>
    </row>
    <row r="100" spans="1:13" ht="38.25" x14ac:dyDescent="0.2">
      <c r="A100" s="44"/>
      <c r="B100" s="22" t="s">
        <v>140</v>
      </c>
      <c r="C100" s="14" t="s">
        <v>141</v>
      </c>
      <c r="D100" s="35">
        <v>1</v>
      </c>
      <c r="E100" s="2">
        <v>570</v>
      </c>
      <c r="F100" s="9">
        <f t="shared" ref="F100:F102" si="7">D100*E100</f>
        <v>570</v>
      </c>
      <c r="G100" s="3">
        <f t="shared" si="6"/>
        <v>655.5</v>
      </c>
      <c r="H100" s="19">
        <v>86</v>
      </c>
      <c r="I100" s="45"/>
      <c r="J100" s="46"/>
      <c r="K100" s="46"/>
      <c r="L100" s="46"/>
      <c r="M100" s="45"/>
    </row>
    <row r="101" spans="1:13" x14ac:dyDescent="0.2">
      <c r="A101" s="44"/>
      <c r="B101" s="15" t="s">
        <v>91</v>
      </c>
      <c r="C101" s="14" t="s">
        <v>33</v>
      </c>
      <c r="D101" s="35">
        <v>1</v>
      </c>
      <c r="E101" s="2">
        <v>200</v>
      </c>
      <c r="F101" s="9">
        <f t="shared" si="7"/>
        <v>200</v>
      </c>
      <c r="G101" s="3">
        <f t="shared" si="6"/>
        <v>229.99999999999997</v>
      </c>
      <c r="H101" s="19">
        <v>52</v>
      </c>
      <c r="I101" s="45"/>
      <c r="J101" s="46"/>
      <c r="K101" s="46"/>
      <c r="L101" s="46"/>
      <c r="M101" s="45"/>
    </row>
    <row r="102" spans="1:13" x14ac:dyDescent="0.2">
      <c r="A102" s="37"/>
      <c r="B102" s="15"/>
      <c r="C102" s="14"/>
      <c r="D102" s="14"/>
      <c r="E102" s="2"/>
      <c r="F102" s="9">
        <f t="shared" si="7"/>
        <v>0</v>
      </c>
      <c r="G102" s="3">
        <f t="shared" si="6"/>
        <v>0</v>
      </c>
      <c r="H102" s="2"/>
      <c r="I102" s="2"/>
      <c r="J102" s="10"/>
      <c r="K102" s="10"/>
      <c r="L102" s="10"/>
      <c r="M102" s="2"/>
    </row>
    <row r="103" spans="1:13" x14ac:dyDescent="0.2">
      <c r="A103" s="39"/>
      <c r="B103" s="12"/>
      <c r="C103" s="13"/>
      <c r="D103" s="13"/>
      <c r="E103" s="5"/>
      <c r="F103" s="5"/>
      <c r="G103" s="11"/>
      <c r="H103" s="5"/>
      <c r="I103" s="5"/>
      <c r="J103" s="6"/>
      <c r="K103" s="6"/>
      <c r="L103" s="6"/>
      <c r="M103" s="5"/>
    </row>
    <row r="104" spans="1:13" x14ac:dyDescent="0.2">
      <c r="A104" s="40"/>
      <c r="B104" s="8"/>
      <c r="C104" s="4"/>
      <c r="D104" s="4">
        <f>SUM(D2:D103)</f>
        <v>139</v>
      </c>
      <c r="F104">
        <f t="shared" ref="F104:L104" si="8">SUM(F2:F103)</f>
        <v>52070</v>
      </c>
      <c r="G104" s="7">
        <f t="shared" si="8"/>
        <v>59767.5</v>
      </c>
      <c r="H104" s="16">
        <f t="shared" si="8"/>
        <v>11866.531350000001</v>
      </c>
      <c r="I104">
        <f t="shared" si="8"/>
        <v>290</v>
      </c>
      <c r="J104" s="7">
        <f t="shared" si="8"/>
        <v>71924.031350000005</v>
      </c>
      <c r="K104" s="7">
        <f t="shared" si="8"/>
        <v>72586</v>
      </c>
      <c r="L104" s="7">
        <f t="shared" si="8"/>
        <v>-661.96865000000162</v>
      </c>
    </row>
    <row r="105" spans="1:13" x14ac:dyDescent="0.2">
      <c r="A105" s="40"/>
      <c r="B105" s="8"/>
      <c r="C105" s="4"/>
      <c r="D105" s="4"/>
      <c r="F105">
        <v>57410</v>
      </c>
      <c r="G105" s="7"/>
      <c r="H105" s="17">
        <v>11866.53</v>
      </c>
      <c r="J105" s="7"/>
      <c r="K105" s="7"/>
      <c r="L105" s="7"/>
    </row>
    <row r="106" spans="1:13" x14ac:dyDescent="0.2">
      <c r="A106" s="40"/>
      <c r="B106" s="8"/>
      <c r="C106" s="4"/>
      <c r="D106" s="4"/>
      <c r="F106" s="21">
        <f>F105-F104</f>
        <v>5340</v>
      </c>
      <c r="G106" s="7"/>
      <c r="H106" s="17">
        <f>H105-H104</f>
        <v>-1.3500000004569301E-3</v>
      </c>
      <c r="J106" s="7"/>
      <c r="K106" s="7"/>
      <c r="L106" s="7"/>
    </row>
    <row r="107" spans="1:13" x14ac:dyDescent="0.2">
      <c r="A107" s="40"/>
      <c r="B107" s="8"/>
      <c r="C107" s="4"/>
      <c r="D107" s="4"/>
      <c r="G107" s="7"/>
      <c r="J107" s="7"/>
      <c r="K107" s="7"/>
      <c r="L107" s="7"/>
    </row>
    <row r="108" spans="1:13" x14ac:dyDescent="0.2">
      <c r="A108" s="40"/>
      <c r="B108" s="8"/>
      <c r="C108" s="4"/>
      <c r="D108" s="4"/>
      <c r="G108" s="7"/>
      <c r="J108" s="7"/>
      <c r="K108" s="7"/>
      <c r="L108" s="7"/>
    </row>
    <row r="109" spans="1:13" x14ac:dyDescent="0.2">
      <c r="A109" s="40"/>
      <c r="B109" s="8"/>
      <c r="C109" s="4"/>
      <c r="D109" s="4"/>
      <c r="G109" s="7"/>
      <c r="J109" s="7"/>
      <c r="K109" s="7"/>
      <c r="L109" s="7"/>
    </row>
    <row r="110" spans="1:13" x14ac:dyDescent="0.2">
      <c r="A110" s="40"/>
      <c r="B110" s="8"/>
      <c r="C110" s="4"/>
      <c r="D110" s="4"/>
      <c r="G110" s="7"/>
      <c r="J110" s="7"/>
      <c r="K110" s="7"/>
      <c r="L110" s="7"/>
    </row>
    <row r="111" spans="1:13" x14ac:dyDescent="0.2">
      <c r="A111" s="40"/>
      <c r="B111" s="8"/>
      <c r="C111" s="4"/>
      <c r="D111" s="4"/>
      <c r="G111" s="7"/>
      <c r="J111" s="7"/>
      <c r="K111" s="7"/>
      <c r="L111" s="7"/>
    </row>
    <row r="112" spans="1:13" x14ac:dyDescent="0.2">
      <c r="A112" s="40"/>
      <c r="B112" s="8"/>
      <c r="C112" s="4"/>
      <c r="D112" s="4"/>
      <c r="G112" s="7"/>
      <c r="J112" s="7"/>
      <c r="K112" s="7"/>
      <c r="L112" s="7"/>
    </row>
    <row r="113" spans="1:12" x14ac:dyDescent="0.2">
      <c r="A113" s="40"/>
      <c r="B113" s="8"/>
      <c r="C113" s="4"/>
      <c r="D113" s="4"/>
      <c r="G113" s="7"/>
      <c r="J113" s="7"/>
      <c r="K113" s="7"/>
      <c r="L113" s="7"/>
    </row>
    <row r="114" spans="1:12" x14ac:dyDescent="0.2">
      <c r="A114" s="40"/>
      <c r="B114" s="8"/>
      <c r="C114" s="4"/>
      <c r="D114" s="4"/>
      <c r="G114" s="7"/>
      <c r="J114" s="7"/>
      <c r="K114" s="7"/>
      <c r="L114" s="7"/>
    </row>
    <row r="115" spans="1:12" x14ac:dyDescent="0.2">
      <c r="A115" s="40"/>
      <c r="B115" s="8"/>
      <c r="C115" s="4"/>
      <c r="D115" s="4"/>
      <c r="G115" s="7"/>
      <c r="J115" s="7"/>
      <c r="K115" s="7"/>
      <c r="L115" s="7"/>
    </row>
    <row r="116" spans="1:12" x14ac:dyDescent="0.2">
      <c r="A116" s="40"/>
      <c r="B116" s="8"/>
      <c r="C116" s="4"/>
      <c r="D116" s="4"/>
      <c r="G116" s="7"/>
      <c r="J116" s="7"/>
      <c r="K116" s="7"/>
      <c r="L116" s="7"/>
    </row>
    <row r="117" spans="1:12" x14ac:dyDescent="0.2">
      <c r="A117" s="40"/>
      <c r="B117" s="8"/>
      <c r="C117" s="4"/>
      <c r="D117" s="4"/>
      <c r="G117" s="7"/>
      <c r="J117" s="7"/>
      <c r="K117" s="7"/>
      <c r="L117" s="7"/>
    </row>
    <row r="118" spans="1:12" x14ac:dyDescent="0.2">
      <c r="A118" s="40"/>
      <c r="B118" s="8"/>
      <c r="C118" s="4"/>
      <c r="D118" s="4"/>
      <c r="G118" s="7"/>
      <c r="J118" s="7"/>
      <c r="K118" s="7"/>
      <c r="L118" s="7"/>
    </row>
    <row r="119" spans="1:12" x14ac:dyDescent="0.2">
      <c r="A119" s="40"/>
      <c r="B119" s="8"/>
      <c r="C119" s="4"/>
      <c r="D119" s="4"/>
      <c r="G119" s="7"/>
      <c r="J119" s="7"/>
      <c r="K119" s="7"/>
      <c r="L119" s="7"/>
    </row>
    <row r="120" spans="1:12" x14ac:dyDescent="0.2">
      <c r="A120" s="40"/>
      <c r="B120" s="8"/>
      <c r="C120" s="4"/>
      <c r="D120" s="4"/>
      <c r="G120" s="7"/>
      <c r="J120" s="7"/>
      <c r="K120" s="7"/>
      <c r="L120" s="7"/>
    </row>
    <row r="121" spans="1:12" x14ac:dyDescent="0.2">
      <c r="A121" s="40"/>
      <c r="B121" s="8"/>
      <c r="C121" s="4"/>
      <c r="D121" s="4"/>
      <c r="G121" s="7"/>
      <c r="J121" s="7"/>
      <c r="K121" s="7"/>
      <c r="L121" s="7"/>
    </row>
    <row r="122" spans="1:12" x14ac:dyDescent="0.2">
      <c r="A122" s="40"/>
      <c r="B122" s="8"/>
      <c r="C122" s="4"/>
      <c r="D122" s="4"/>
      <c r="G122" s="7"/>
      <c r="J122" s="7"/>
      <c r="K122" s="7"/>
      <c r="L122" s="7"/>
    </row>
    <row r="123" spans="1:12" x14ac:dyDescent="0.2">
      <c r="A123" s="40"/>
      <c r="B123" s="8"/>
      <c r="C123" s="4"/>
      <c r="D123" s="4"/>
      <c r="G123" s="7"/>
      <c r="J123" s="7"/>
      <c r="K123" s="7"/>
      <c r="L123" s="7"/>
    </row>
    <row r="124" spans="1:12" x14ac:dyDescent="0.2">
      <c r="A124" s="40"/>
      <c r="B124" s="8"/>
      <c r="C124" s="4"/>
      <c r="D124" s="4"/>
      <c r="G124" s="7"/>
      <c r="J124" s="7"/>
      <c r="K124" s="7"/>
      <c r="L124" s="7"/>
    </row>
    <row r="125" spans="1:12" x14ac:dyDescent="0.2">
      <c r="A125" s="40"/>
      <c r="B125" s="8"/>
      <c r="C125" s="4"/>
      <c r="D125" s="4"/>
      <c r="G125" s="7"/>
      <c r="J125" s="7"/>
      <c r="K125" s="7"/>
      <c r="L125" s="7"/>
    </row>
    <row r="126" spans="1:12" x14ac:dyDescent="0.2">
      <c r="A126" s="40"/>
      <c r="B126" s="8"/>
      <c r="C126" s="4"/>
      <c r="D126" s="4"/>
      <c r="G126" s="7"/>
      <c r="J126" s="7"/>
      <c r="K126" s="7"/>
      <c r="L126" s="7"/>
    </row>
    <row r="127" spans="1:12" x14ac:dyDescent="0.2">
      <c r="A127" s="40"/>
      <c r="B127" s="8"/>
      <c r="C127" s="4"/>
      <c r="D127" s="4"/>
      <c r="G127" s="7"/>
      <c r="J127" s="7"/>
      <c r="K127" s="7"/>
      <c r="L127" s="7"/>
    </row>
    <row r="128" spans="1:12" x14ac:dyDescent="0.2">
      <c r="A128" s="40"/>
      <c r="B128" s="8"/>
      <c r="C128" s="4"/>
      <c r="D128" s="4"/>
      <c r="G128" s="7"/>
      <c r="J128" s="7"/>
      <c r="K128" s="7"/>
      <c r="L128" s="7"/>
    </row>
    <row r="129" spans="1:12" x14ac:dyDescent="0.2">
      <c r="A129" s="40"/>
      <c r="B129" s="8"/>
      <c r="C129" s="4"/>
      <c r="D129" s="4"/>
      <c r="G129" s="7"/>
      <c r="J129" s="7"/>
      <c r="K129" s="7"/>
      <c r="L129" s="7"/>
    </row>
    <row r="130" spans="1:12" x14ac:dyDescent="0.2">
      <c r="A130" s="40"/>
      <c r="B130" s="8"/>
      <c r="C130" s="4"/>
      <c r="D130" s="4"/>
      <c r="G130" s="7"/>
      <c r="J130" s="7"/>
      <c r="K130" s="7"/>
      <c r="L130" s="7"/>
    </row>
    <row r="131" spans="1:12" x14ac:dyDescent="0.2">
      <c r="A131" s="40"/>
      <c r="B131" s="8"/>
      <c r="C131" s="4"/>
      <c r="D131" s="4"/>
      <c r="G131" s="7"/>
      <c r="J131" s="7"/>
      <c r="K131" s="7"/>
      <c r="L131" s="7"/>
    </row>
    <row r="132" spans="1:12" x14ac:dyDescent="0.2">
      <c r="A132" s="40"/>
      <c r="B132" s="8"/>
      <c r="C132" s="4"/>
      <c r="D132" s="4"/>
      <c r="G132" s="7"/>
      <c r="J132" s="7"/>
      <c r="K132" s="7"/>
      <c r="L132" s="7"/>
    </row>
    <row r="133" spans="1:12" x14ac:dyDescent="0.2">
      <c r="A133" s="40"/>
      <c r="B133" s="8"/>
      <c r="C133" s="4"/>
      <c r="D133" s="4"/>
      <c r="G133" s="7"/>
      <c r="J133" s="7"/>
      <c r="K133" s="7"/>
      <c r="L133" s="7"/>
    </row>
    <row r="134" spans="1:12" x14ac:dyDescent="0.2">
      <c r="A134" s="40"/>
      <c r="B134" s="8"/>
      <c r="C134" s="4"/>
      <c r="D134" s="4"/>
      <c r="G134" s="7"/>
      <c r="J134" s="7"/>
      <c r="K134" s="7"/>
      <c r="L134" s="7"/>
    </row>
    <row r="135" spans="1:12" x14ac:dyDescent="0.2">
      <c r="A135" s="40"/>
      <c r="B135" s="8"/>
      <c r="C135" s="4"/>
      <c r="D135" s="4"/>
      <c r="G135" s="7"/>
      <c r="J135" s="7"/>
      <c r="K135" s="7"/>
      <c r="L135" s="7"/>
    </row>
    <row r="136" spans="1:12" x14ac:dyDescent="0.2">
      <c r="A136" s="40"/>
      <c r="B136" s="8"/>
      <c r="C136" s="4"/>
      <c r="D136" s="4"/>
      <c r="G136" s="7"/>
      <c r="J136" s="7"/>
      <c r="K136" s="7"/>
      <c r="L136" s="7"/>
    </row>
    <row r="137" spans="1:12" x14ac:dyDescent="0.2">
      <c r="A137" s="40"/>
      <c r="B137" s="8"/>
      <c r="C137" s="4"/>
      <c r="D137" s="4"/>
      <c r="G137" s="7"/>
      <c r="J137" s="7"/>
      <c r="K137" s="7"/>
      <c r="L137" s="7"/>
    </row>
    <row r="138" spans="1:12" x14ac:dyDescent="0.2">
      <c r="A138" s="40"/>
      <c r="B138" s="8"/>
      <c r="C138" s="4"/>
      <c r="D138" s="4"/>
      <c r="G138" s="7"/>
      <c r="J138" s="7"/>
      <c r="K138" s="7"/>
      <c r="L138" s="7"/>
    </row>
    <row r="139" spans="1:12" x14ac:dyDescent="0.2">
      <c r="A139" s="40"/>
      <c r="B139" s="8"/>
      <c r="C139" s="4"/>
      <c r="D139" s="4"/>
      <c r="G139" s="7"/>
      <c r="J139" s="7"/>
      <c r="K139" s="7"/>
      <c r="L139" s="7"/>
    </row>
    <row r="140" spans="1:12" x14ac:dyDescent="0.2">
      <c r="A140" s="40"/>
      <c r="B140" s="8"/>
      <c r="C140" s="4"/>
      <c r="D140" s="4"/>
      <c r="G140" s="7"/>
      <c r="J140" s="7"/>
      <c r="K140" s="7"/>
      <c r="L140" s="7"/>
    </row>
    <row r="141" spans="1:12" x14ac:dyDescent="0.2">
      <c r="A141" s="40"/>
      <c r="B141" s="8"/>
      <c r="C141" s="4"/>
      <c r="D141" s="4"/>
      <c r="G141" s="7"/>
      <c r="J141" s="7"/>
      <c r="K141" s="7"/>
      <c r="L141" s="7"/>
    </row>
    <row r="142" spans="1:12" x14ac:dyDescent="0.2">
      <c r="A142" s="40"/>
      <c r="B142" s="8"/>
      <c r="C142" s="4"/>
      <c r="D142" s="4"/>
      <c r="G142" s="7"/>
      <c r="J142" s="7"/>
      <c r="K142" s="7"/>
      <c r="L142" s="7"/>
    </row>
    <row r="143" spans="1:12" x14ac:dyDescent="0.2">
      <c r="A143" s="40"/>
      <c r="B143" s="8"/>
      <c r="C143" s="4"/>
      <c r="D143" s="4"/>
      <c r="G143" s="7"/>
      <c r="J143" s="7"/>
      <c r="K143" s="7"/>
      <c r="L143" s="7"/>
    </row>
    <row r="144" spans="1:12" x14ac:dyDescent="0.2">
      <c r="A144" s="40"/>
      <c r="B144" s="8"/>
      <c r="C144" s="4"/>
      <c r="D144" s="4"/>
      <c r="G144" s="7"/>
      <c r="J144" s="7"/>
      <c r="K144" s="7"/>
      <c r="L144" s="7"/>
    </row>
    <row r="145" spans="1:12" x14ac:dyDescent="0.2">
      <c r="A145" s="40"/>
      <c r="B145" s="8"/>
      <c r="C145" s="4"/>
      <c r="D145" s="4"/>
      <c r="G145" s="7"/>
      <c r="J145" s="7"/>
      <c r="K145" s="7"/>
      <c r="L145" s="7"/>
    </row>
    <row r="146" spans="1:12" x14ac:dyDescent="0.2">
      <c r="A146" s="40"/>
      <c r="B146" s="8"/>
      <c r="C146" s="4"/>
      <c r="D146" s="4"/>
      <c r="G146" s="7"/>
      <c r="J146" s="7"/>
      <c r="K146" s="7"/>
      <c r="L146" s="7"/>
    </row>
    <row r="147" spans="1:12" x14ac:dyDescent="0.2">
      <c r="A147" s="40"/>
      <c r="B147" s="8"/>
      <c r="C147" s="4"/>
      <c r="D147" s="4"/>
      <c r="G147" s="7"/>
      <c r="J147" s="7"/>
      <c r="K147" s="7"/>
      <c r="L147" s="7"/>
    </row>
    <row r="148" spans="1:12" x14ac:dyDescent="0.2">
      <c r="A148" s="40"/>
      <c r="B148" s="8"/>
      <c r="C148" s="4"/>
      <c r="D148" s="4"/>
      <c r="G148" s="7"/>
      <c r="J148" s="7"/>
      <c r="K148" s="7"/>
      <c r="L148" s="7"/>
    </row>
    <row r="149" spans="1:12" x14ac:dyDescent="0.2">
      <c r="A149" s="40"/>
      <c r="B149" s="8"/>
      <c r="C149" s="4"/>
      <c r="D149" s="4"/>
      <c r="G149" s="7"/>
      <c r="J149" s="7"/>
      <c r="K149" s="7"/>
      <c r="L149" s="7"/>
    </row>
    <row r="150" spans="1:12" x14ac:dyDescent="0.2">
      <c r="A150" s="40"/>
      <c r="B150" s="8"/>
      <c r="C150" s="4"/>
      <c r="D150" s="4"/>
      <c r="G150" s="7"/>
      <c r="J150" s="7"/>
      <c r="K150" s="7"/>
      <c r="L150" s="7"/>
    </row>
    <row r="151" spans="1:12" x14ac:dyDescent="0.2">
      <c r="A151" s="40"/>
      <c r="B151" s="8"/>
      <c r="C151" s="4"/>
      <c r="D151" s="4"/>
      <c r="G151" s="7"/>
      <c r="J151" s="7"/>
      <c r="K151" s="7"/>
      <c r="L151" s="7"/>
    </row>
    <row r="152" spans="1:12" x14ac:dyDescent="0.2">
      <c r="A152" s="40"/>
      <c r="B152" s="8"/>
      <c r="C152" s="4"/>
      <c r="D152" s="4"/>
      <c r="G152" s="7"/>
      <c r="J152" s="7"/>
      <c r="K152" s="7"/>
      <c r="L152" s="7"/>
    </row>
    <row r="153" spans="1:12" x14ac:dyDescent="0.2">
      <c r="A153" s="40"/>
      <c r="B153" s="8"/>
      <c r="C153" s="4"/>
      <c r="D153" s="4"/>
      <c r="G153" s="7"/>
      <c r="J153" s="7"/>
      <c r="K153" s="7"/>
      <c r="L153" s="7"/>
    </row>
    <row r="154" spans="1:12" x14ac:dyDescent="0.2">
      <c r="A154" s="40"/>
      <c r="B154" s="8"/>
      <c r="C154" s="4"/>
      <c r="D154" s="4"/>
      <c r="G154" s="7"/>
      <c r="J154" s="7"/>
      <c r="K154" s="7"/>
      <c r="L154" s="7"/>
    </row>
    <row r="155" spans="1:12" x14ac:dyDescent="0.2">
      <c r="A155" s="40"/>
      <c r="B155" s="8"/>
      <c r="C155" s="4"/>
      <c r="D155" s="4"/>
      <c r="G155" s="7"/>
      <c r="J155" s="7"/>
      <c r="K155" s="7"/>
      <c r="L155" s="7"/>
    </row>
    <row r="156" spans="1:12" x14ac:dyDescent="0.2">
      <c r="A156" s="40"/>
      <c r="B156" s="8"/>
      <c r="C156" s="4"/>
      <c r="D156" s="4"/>
      <c r="G156" s="7"/>
      <c r="J156" s="7"/>
      <c r="K156" s="7"/>
      <c r="L156" s="7"/>
    </row>
    <row r="157" spans="1:12" x14ac:dyDescent="0.2">
      <c r="A157" s="40"/>
      <c r="B157" s="8"/>
      <c r="C157" s="4"/>
      <c r="D157" s="4"/>
      <c r="G157" s="7"/>
      <c r="J157" s="7"/>
      <c r="K157" s="7"/>
      <c r="L157" s="7"/>
    </row>
    <row r="158" spans="1:12" x14ac:dyDescent="0.2">
      <c r="A158" s="40"/>
      <c r="B158" s="8"/>
      <c r="C158" s="4"/>
      <c r="D158" s="4"/>
      <c r="G158" s="7"/>
      <c r="J158" s="7"/>
      <c r="K158" s="7"/>
      <c r="L158" s="7"/>
    </row>
    <row r="159" spans="1:12" x14ac:dyDescent="0.2">
      <c r="A159" s="40"/>
      <c r="B159" s="8"/>
      <c r="C159" s="4"/>
      <c r="D159" s="4"/>
      <c r="G159" s="7"/>
      <c r="J159" s="7"/>
      <c r="K159" s="7"/>
      <c r="L159" s="7"/>
    </row>
    <row r="160" spans="1:12" x14ac:dyDescent="0.2">
      <c r="A160" s="40"/>
      <c r="B160" s="8"/>
      <c r="C160" s="4"/>
      <c r="D160" s="4"/>
      <c r="G160" s="7"/>
      <c r="J160" s="7"/>
      <c r="K160" s="7"/>
      <c r="L160" s="7"/>
    </row>
    <row r="161" spans="1:12" x14ac:dyDescent="0.2">
      <c r="A161" s="40"/>
      <c r="B161" s="8"/>
      <c r="C161" s="4"/>
      <c r="D161" s="4"/>
      <c r="G161" s="7"/>
      <c r="J161" s="7"/>
      <c r="K161" s="7"/>
      <c r="L161" s="7"/>
    </row>
    <row r="162" spans="1:12" x14ac:dyDescent="0.2">
      <c r="A162" s="40"/>
      <c r="B162" s="8"/>
      <c r="C162" s="4"/>
      <c r="D162" s="4"/>
      <c r="G162" s="7"/>
      <c r="J162" s="7"/>
      <c r="K162" s="7"/>
      <c r="L162" s="7"/>
    </row>
    <row r="163" spans="1:12" x14ac:dyDescent="0.2">
      <c r="A163" s="40"/>
      <c r="B163" s="8"/>
      <c r="C163" s="4"/>
      <c r="D163" s="4"/>
      <c r="G163" s="7"/>
      <c r="J163" s="7"/>
      <c r="K163" s="7"/>
      <c r="L163" s="7"/>
    </row>
    <row r="164" spans="1:12" x14ac:dyDescent="0.2">
      <c r="A164" s="40"/>
      <c r="B164" s="8"/>
      <c r="C164" s="4"/>
      <c r="D164" s="4"/>
      <c r="G164" s="7"/>
      <c r="J164" s="7"/>
      <c r="K164" s="7"/>
      <c r="L164" s="7"/>
    </row>
    <row r="165" spans="1:12" x14ac:dyDescent="0.2">
      <c r="A165" s="40"/>
      <c r="B165" s="8"/>
      <c r="C165" s="4"/>
      <c r="D165" s="4"/>
      <c r="G165" s="7"/>
      <c r="J165" s="7"/>
      <c r="K165" s="7"/>
      <c r="L165" s="7"/>
    </row>
    <row r="166" spans="1:12" x14ac:dyDescent="0.2">
      <c r="A166" s="40"/>
      <c r="B166" s="8"/>
      <c r="C166" s="4"/>
      <c r="D166" s="4"/>
      <c r="G166" s="7"/>
      <c r="J166" s="7"/>
      <c r="K166" s="7"/>
      <c r="L166" s="7"/>
    </row>
    <row r="167" spans="1:12" x14ac:dyDescent="0.2">
      <c r="A167" s="40"/>
      <c r="B167" s="8"/>
      <c r="C167" s="4"/>
      <c r="D167" s="4"/>
      <c r="G167" s="7"/>
      <c r="J167" s="7"/>
      <c r="K167" s="7"/>
      <c r="L167" s="7"/>
    </row>
    <row r="168" spans="1:12" x14ac:dyDescent="0.2">
      <c r="A168" s="40"/>
      <c r="B168" s="8"/>
      <c r="C168" s="4"/>
      <c r="D168" s="4"/>
      <c r="G168" s="7"/>
      <c r="J168" s="7"/>
      <c r="K168" s="7"/>
      <c r="L168" s="7"/>
    </row>
    <row r="169" spans="1:12" x14ac:dyDescent="0.2">
      <c r="A169" s="40"/>
      <c r="B169" s="8"/>
      <c r="C169" s="4"/>
      <c r="D169" s="4"/>
      <c r="G169" s="7"/>
      <c r="J169" s="7"/>
      <c r="K169" s="7"/>
      <c r="L169" s="7"/>
    </row>
    <row r="170" spans="1:12" x14ac:dyDescent="0.2">
      <c r="A170" s="40"/>
      <c r="B170" s="8"/>
      <c r="C170" s="4"/>
      <c r="D170" s="4"/>
      <c r="G170" s="7"/>
      <c r="J170" s="7"/>
      <c r="K170" s="7"/>
      <c r="L170" s="7"/>
    </row>
    <row r="171" spans="1:12" x14ac:dyDescent="0.2">
      <c r="A171" s="40"/>
      <c r="B171" s="8"/>
      <c r="C171" s="4"/>
      <c r="D171" s="4"/>
      <c r="G171" s="7"/>
      <c r="J171" s="7"/>
      <c r="K171" s="7"/>
      <c r="L171" s="7"/>
    </row>
    <row r="172" spans="1:12" x14ac:dyDescent="0.2">
      <c r="A172" s="40"/>
      <c r="B172" s="8"/>
      <c r="C172" s="4"/>
      <c r="D172" s="4"/>
      <c r="G172" s="7"/>
      <c r="J172" s="7"/>
      <c r="K172" s="7"/>
      <c r="L172" s="7"/>
    </row>
    <row r="173" spans="1:12" x14ac:dyDescent="0.2">
      <c r="A173" s="40"/>
      <c r="B173" s="8"/>
      <c r="C173" s="4"/>
      <c r="D173" s="4"/>
      <c r="G173" s="7"/>
      <c r="J173" s="7"/>
      <c r="K173" s="7"/>
      <c r="L173" s="7"/>
    </row>
    <row r="174" spans="1:12" x14ac:dyDescent="0.2">
      <c r="A174" s="40"/>
      <c r="B174" s="8"/>
      <c r="C174" s="4"/>
      <c r="D174" s="4"/>
      <c r="G174" s="7"/>
      <c r="J174" s="7"/>
      <c r="K174" s="7"/>
      <c r="L174" s="7"/>
    </row>
    <row r="175" spans="1:12" x14ac:dyDescent="0.2">
      <c r="A175" s="40"/>
      <c r="B175" s="8"/>
      <c r="C175" s="4"/>
      <c r="D175" s="4"/>
      <c r="G175" s="7"/>
      <c r="J175" s="7"/>
      <c r="K175" s="7"/>
      <c r="L175" s="7"/>
    </row>
    <row r="176" spans="1:12" x14ac:dyDescent="0.2">
      <c r="A176" s="40"/>
      <c r="B176" s="8"/>
      <c r="C176" s="4"/>
      <c r="D176" s="4"/>
      <c r="G176" s="7"/>
      <c r="J176" s="7"/>
      <c r="K176" s="7"/>
      <c r="L176" s="7"/>
    </row>
    <row r="177" spans="1:12" x14ac:dyDescent="0.2">
      <c r="A177" s="40"/>
      <c r="B177" s="8"/>
      <c r="C177" s="4"/>
      <c r="D177" s="4"/>
      <c r="G177" s="7"/>
      <c r="J177" s="7"/>
      <c r="K177" s="7"/>
      <c r="L177" s="7"/>
    </row>
    <row r="178" spans="1:12" x14ac:dyDescent="0.2">
      <c r="A178" s="40"/>
      <c r="B178" s="8"/>
      <c r="C178" s="4"/>
      <c r="D178" s="4"/>
      <c r="G178" s="7"/>
      <c r="J178" s="7"/>
      <c r="K178" s="7"/>
      <c r="L178" s="7"/>
    </row>
    <row r="179" spans="1:12" x14ac:dyDescent="0.2">
      <c r="A179" s="40"/>
      <c r="B179" s="8"/>
      <c r="C179" s="4"/>
      <c r="D179" s="4"/>
      <c r="G179" s="7"/>
      <c r="J179" s="7"/>
      <c r="K179" s="7"/>
      <c r="L179" s="7"/>
    </row>
    <row r="180" spans="1:12" x14ac:dyDescent="0.2">
      <c r="A180" s="40"/>
      <c r="B180" s="8"/>
      <c r="C180" s="4"/>
      <c r="D180" s="4"/>
      <c r="G180" s="7"/>
      <c r="J180" s="7"/>
      <c r="K180" s="7"/>
      <c r="L180" s="7"/>
    </row>
    <row r="181" spans="1:12" x14ac:dyDescent="0.2">
      <c r="A181" s="40"/>
      <c r="B181" s="8"/>
      <c r="C181" s="4"/>
      <c r="D181" s="4"/>
      <c r="G181" s="7"/>
      <c r="J181" s="7"/>
      <c r="K181" s="7"/>
      <c r="L181" s="7"/>
    </row>
    <row r="182" spans="1:12" x14ac:dyDescent="0.2">
      <c r="A182" s="40"/>
      <c r="B182" s="8"/>
      <c r="C182" s="4"/>
      <c r="D182" s="4"/>
      <c r="G182" s="7"/>
      <c r="J182" s="7"/>
      <c r="K182" s="7"/>
      <c r="L182" s="7"/>
    </row>
    <row r="183" spans="1:12" x14ac:dyDescent="0.2">
      <c r="A183" s="40"/>
      <c r="B183" s="8"/>
      <c r="C183" s="4"/>
      <c r="D183" s="4"/>
      <c r="G183" s="7"/>
      <c r="J183" s="7"/>
      <c r="K183" s="7"/>
      <c r="L183" s="7"/>
    </row>
    <row r="184" spans="1:12" x14ac:dyDescent="0.2">
      <c r="A184" s="40"/>
      <c r="B184" s="8"/>
      <c r="C184" s="4"/>
      <c r="D184" s="4"/>
      <c r="G184" s="7"/>
      <c r="J184" s="7"/>
      <c r="K184" s="7"/>
      <c r="L184" s="7"/>
    </row>
    <row r="185" spans="1:12" x14ac:dyDescent="0.2">
      <c r="A185" s="40"/>
      <c r="B185" s="8"/>
      <c r="C185" s="4"/>
      <c r="D185" s="4"/>
      <c r="G185" s="7"/>
      <c r="J185" s="7"/>
      <c r="K185" s="7"/>
      <c r="L185" s="7"/>
    </row>
    <row r="186" spans="1:12" x14ac:dyDescent="0.2">
      <c r="A186" s="40"/>
      <c r="B186" s="8"/>
      <c r="C186" s="4"/>
      <c r="D186" s="4"/>
      <c r="G186" s="7"/>
      <c r="J186" s="7"/>
      <c r="K186" s="7"/>
      <c r="L186" s="7"/>
    </row>
    <row r="187" spans="1:12" x14ac:dyDescent="0.2">
      <c r="A187" s="40"/>
      <c r="B187" s="8"/>
      <c r="C187" s="4"/>
      <c r="D187" s="4"/>
      <c r="G187" s="7"/>
      <c r="J187" s="7"/>
      <c r="K187" s="7"/>
      <c r="L187" s="7"/>
    </row>
    <row r="188" spans="1:12" x14ac:dyDescent="0.2">
      <c r="A188" s="40"/>
      <c r="B188" s="8"/>
      <c r="C188" s="4"/>
      <c r="D188" s="4"/>
      <c r="G188" s="7"/>
      <c r="J188" s="7"/>
      <c r="K188" s="7"/>
      <c r="L188" s="7"/>
    </row>
    <row r="189" spans="1:12" x14ac:dyDescent="0.2">
      <c r="A189" s="40"/>
      <c r="B189" s="8"/>
      <c r="C189" s="4"/>
      <c r="D189" s="4"/>
      <c r="G189" s="7"/>
      <c r="J189" s="7"/>
      <c r="K189" s="7"/>
      <c r="L189" s="7"/>
    </row>
    <row r="190" spans="1:12" x14ac:dyDescent="0.2">
      <c r="A190" s="40"/>
      <c r="B190" s="8"/>
      <c r="C190" s="4"/>
      <c r="D190" s="4"/>
      <c r="G190" s="7"/>
      <c r="J190" s="7"/>
      <c r="K190" s="7"/>
      <c r="L190" s="7"/>
    </row>
    <row r="191" spans="1:12" x14ac:dyDescent="0.2">
      <c r="A191" s="40"/>
      <c r="B191" s="8"/>
      <c r="C191" s="4"/>
      <c r="D191" s="4"/>
      <c r="G191" s="7"/>
      <c r="J191" s="7"/>
      <c r="K191" s="7"/>
      <c r="L191" s="7"/>
    </row>
    <row r="192" spans="1:12" x14ac:dyDescent="0.2">
      <c r="A192" s="40"/>
      <c r="B192" s="8"/>
      <c r="C192" s="4"/>
      <c r="D192" s="4"/>
      <c r="G192" s="7"/>
      <c r="J192" s="7"/>
      <c r="K192" s="7"/>
      <c r="L192" s="7"/>
    </row>
    <row r="193" spans="1:12" x14ac:dyDescent="0.2">
      <c r="A193" s="40"/>
      <c r="B193" s="8"/>
      <c r="C193" s="4"/>
      <c r="D193" s="4"/>
      <c r="G193" s="7"/>
      <c r="J193" s="7"/>
      <c r="K193" s="7"/>
      <c r="L193" s="7"/>
    </row>
    <row r="194" spans="1:12" x14ac:dyDescent="0.2">
      <c r="A194" s="40"/>
      <c r="B194" s="8"/>
      <c r="C194" s="4"/>
      <c r="D194" s="4"/>
      <c r="G194" s="7"/>
      <c r="J194" s="7"/>
      <c r="K194" s="7"/>
      <c r="L194" s="7"/>
    </row>
    <row r="195" spans="1:12" x14ac:dyDescent="0.2">
      <c r="A195" s="40"/>
      <c r="B195" s="8"/>
      <c r="C195" s="4"/>
      <c r="D195" s="4"/>
      <c r="G195" s="7"/>
      <c r="J195" s="7"/>
      <c r="K195" s="7"/>
      <c r="L195" s="7"/>
    </row>
    <row r="196" spans="1:12" x14ac:dyDescent="0.2">
      <c r="A196" s="40"/>
      <c r="B196" s="8"/>
      <c r="C196" s="4"/>
      <c r="D196" s="4"/>
      <c r="G196" s="7"/>
      <c r="J196" s="7"/>
      <c r="K196" s="7"/>
      <c r="L196" s="7"/>
    </row>
    <row r="197" spans="1:12" x14ac:dyDescent="0.2">
      <c r="A197" s="40"/>
      <c r="B197" s="8"/>
      <c r="C197" s="4"/>
      <c r="D197" s="4"/>
      <c r="G197" s="7"/>
      <c r="J197" s="7"/>
      <c r="K197" s="7"/>
      <c r="L197" s="7"/>
    </row>
  </sheetData>
  <autoFilter ref="A1:M102"/>
  <mergeCells count="158">
    <mergeCell ref="L18:L19"/>
    <mergeCell ref="A2:A5"/>
    <mergeCell ref="I2:I5"/>
    <mergeCell ref="J2:J5"/>
    <mergeCell ref="K2:K5"/>
    <mergeCell ref="L2:L5"/>
    <mergeCell ref="M2:M5"/>
    <mergeCell ref="A7:A10"/>
    <mergeCell ref="I7:I10"/>
    <mergeCell ref="J7:J10"/>
    <mergeCell ref="K7:K10"/>
    <mergeCell ref="L7:L10"/>
    <mergeCell ref="M7:M10"/>
    <mergeCell ref="J21:J22"/>
    <mergeCell ref="K21:K22"/>
    <mergeCell ref="L21:L22"/>
    <mergeCell ref="J23:J24"/>
    <mergeCell ref="K23:K24"/>
    <mergeCell ref="L23:L24"/>
    <mergeCell ref="A27:A28"/>
    <mergeCell ref="I27:I28"/>
    <mergeCell ref="J27:J28"/>
    <mergeCell ref="K27:K28"/>
    <mergeCell ref="L27:L28"/>
    <mergeCell ref="A11:A24"/>
    <mergeCell ref="I11:I26"/>
    <mergeCell ref="J11:J12"/>
    <mergeCell ref="K11:K12"/>
    <mergeCell ref="L11:L12"/>
    <mergeCell ref="J14:J15"/>
    <mergeCell ref="K14:K15"/>
    <mergeCell ref="L14:L15"/>
    <mergeCell ref="J16:J17"/>
    <mergeCell ref="K16:K17"/>
    <mergeCell ref="L16:L17"/>
    <mergeCell ref="J18:J19"/>
    <mergeCell ref="K18:K19"/>
    <mergeCell ref="M27:M28"/>
    <mergeCell ref="A30:A31"/>
    <mergeCell ref="I30:I31"/>
    <mergeCell ref="J30:J31"/>
    <mergeCell ref="K30:K31"/>
    <mergeCell ref="L30:L31"/>
    <mergeCell ref="M30:M31"/>
    <mergeCell ref="A34:A37"/>
    <mergeCell ref="I34:I37"/>
    <mergeCell ref="J34:J37"/>
    <mergeCell ref="K34:K37"/>
    <mergeCell ref="L34:L37"/>
    <mergeCell ref="M34:M37"/>
    <mergeCell ref="A39:A43"/>
    <mergeCell ref="I39:I43"/>
    <mergeCell ref="J39:J43"/>
    <mergeCell ref="K39:K43"/>
    <mergeCell ref="L39:L43"/>
    <mergeCell ref="M39:M43"/>
    <mergeCell ref="A45:A46"/>
    <mergeCell ref="I45:I46"/>
    <mergeCell ref="J45:J46"/>
    <mergeCell ref="K45:K46"/>
    <mergeCell ref="L45:L46"/>
    <mergeCell ref="M45:M46"/>
    <mergeCell ref="A47:A48"/>
    <mergeCell ref="I47:I48"/>
    <mergeCell ref="J47:J48"/>
    <mergeCell ref="K47:K48"/>
    <mergeCell ref="L47:L48"/>
    <mergeCell ref="M47:M48"/>
    <mergeCell ref="A50:A52"/>
    <mergeCell ref="I50:I52"/>
    <mergeCell ref="J50:J52"/>
    <mergeCell ref="K50:K52"/>
    <mergeCell ref="L50:L52"/>
    <mergeCell ref="M50:M52"/>
    <mergeCell ref="A53:A54"/>
    <mergeCell ref="I53:I54"/>
    <mergeCell ref="J53:J54"/>
    <mergeCell ref="K53:K54"/>
    <mergeCell ref="L53:L54"/>
    <mergeCell ref="M53:M54"/>
    <mergeCell ref="A56:A58"/>
    <mergeCell ref="I56:I58"/>
    <mergeCell ref="J56:J58"/>
    <mergeCell ref="K56:K58"/>
    <mergeCell ref="L56:L58"/>
    <mergeCell ref="M56:M58"/>
    <mergeCell ref="A59:A62"/>
    <mergeCell ref="I59:I62"/>
    <mergeCell ref="J59:J62"/>
    <mergeCell ref="K59:K62"/>
    <mergeCell ref="L59:L62"/>
    <mergeCell ref="M59:M62"/>
    <mergeCell ref="A63:A64"/>
    <mergeCell ref="I63:I64"/>
    <mergeCell ref="J63:J64"/>
    <mergeCell ref="K63:K64"/>
    <mergeCell ref="L63:L64"/>
    <mergeCell ref="M63:M64"/>
    <mergeCell ref="A66:A68"/>
    <mergeCell ref="I66:I68"/>
    <mergeCell ref="J66:J68"/>
    <mergeCell ref="K66:K68"/>
    <mergeCell ref="L66:L68"/>
    <mergeCell ref="M66:M68"/>
    <mergeCell ref="A69:A71"/>
    <mergeCell ref="I69:I71"/>
    <mergeCell ref="J69:J71"/>
    <mergeCell ref="K69:K71"/>
    <mergeCell ref="L69:L71"/>
    <mergeCell ref="M69:M71"/>
    <mergeCell ref="A72:A74"/>
    <mergeCell ref="I72:I74"/>
    <mergeCell ref="J72:J74"/>
    <mergeCell ref="K72:K74"/>
    <mergeCell ref="L72:L74"/>
    <mergeCell ref="M72:M74"/>
    <mergeCell ref="A78:A79"/>
    <mergeCell ref="I78:I79"/>
    <mergeCell ref="J78:J79"/>
    <mergeCell ref="K78:K79"/>
    <mergeCell ref="L78:L79"/>
    <mergeCell ref="M78:M79"/>
    <mergeCell ref="A80:A82"/>
    <mergeCell ref="I80:I82"/>
    <mergeCell ref="J80:J82"/>
    <mergeCell ref="K80:K82"/>
    <mergeCell ref="L80:L82"/>
    <mergeCell ref="M80:M82"/>
    <mergeCell ref="A84:A85"/>
    <mergeCell ref="I84:I85"/>
    <mergeCell ref="J84:J85"/>
    <mergeCell ref="K84:K85"/>
    <mergeCell ref="L84:L85"/>
    <mergeCell ref="M84:M85"/>
    <mergeCell ref="A86:A88"/>
    <mergeCell ref="I86:I88"/>
    <mergeCell ref="J86:J88"/>
    <mergeCell ref="K86:K88"/>
    <mergeCell ref="L86:L88"/>
    <mergeCell ref="M86:M88"/>
    <mergeCell ref="A96:A101"/>
    <mergeCell ref="I96:I101"/>
    <mergeCell ref="J96:J101"/>
    <mergeCell ref="K96:K101"/>
    <mergeCell ref="L96:L101"/>
    <mergeCell ref="M96:M101"/>
    <mergeCell ref="A89:A91"/>
    <mergeCell ref="I89:I91"/>
    <mergeCell ref="J89:J91"/>
    <mergeCell ref="K89:K91"/>
    <mergeCell ref="L89:L91"/>
    <mergeCell ref="M89:M91"/>
    <mergeCell ref="A92:A94"/>
    <mergeCell ref="I92:I94"/>
    <mergeCell ref="J92:J94"/>
    <mergeCell ref="K92:K94"/>
    <mergeCell ref="L92:L94"/>
    <mergeCell ref="M92:M94"/>
  </mergeCells>
  <pageMargins left="0.15748031496062992" right="0.15748031496062992" top="0.31496062992125984" bottom="0.15748031496062992" header="0.31496062992125984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Ширяева</cp:lastModifiedBy>
  <cp:lastPrinted>2013-04-06T08:45:14Z</cp:lastPrinted>
  <dcterms:created xsi:type="dcterms:W3CDTF">2013-04-04T07:04:11Z</dcterms:created>
  <dcterms:modified xsi:type="dcterms:W3CDTF">2013-04-08T06:34:58Z</dcterms:modified>
</cp:coreProperties>
</file>